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2.bin" ContentType="application/vnd.openxmlformats-officedocument.oleObject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embeddings/oleObject3.bin" ContentType="application/vnd.openxmlformats-officedocument.oleObject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embeddings/oleObject4.bin" ContentType="application/vnd.openxmlformats-officedocument.oleObject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embeddings/oleObject5.bin" ContentType="application/vnd.openxmlformats-officedocument.oleObject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embeddings/oleObject6.bin" ContentType="application/vnd.openxmlformats-officedocument.oleObject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embeddings/oleObject7.bin" ContentType="application/vnd.openxmlformats-officedocument.oleObject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embeddings/oleObject8.bin" ContentType="application/vnd.openxmlformats-officedocument.oleObject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embeddings/oleObject9.bin" ContentType="application/vnd.openxmlformats-officedocument.oleObject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embeddings/oleObject10.bin" ContentType="application/vnd.openxmlformats-officedocument.oleObject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embeddings/oleObject11.bin" ContentType="application/vnd.openxmlformats-officedocument.oleObject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8515" windowHeight="12585" activeTab="10"/>
  </bookViews>
  <sheets>
    <sheet name="28 Enero" sheetId="1" r:id="rId1"/>
    <sheet name="06 Febrero" sheetId="2" r:id="rId2"/>
    <sheet name="24 Febrero" sheetId="3" r:id="rId3"/>
    <sheet name="07 Marzo" sheetId="4" r:id="rId4"/>
    <sheet name="04 Abril" sheetId="5" r:id="rId5"/>
    <sheet name="21 Abril" sheetId="6" r:id="rId6"/>
    <sheet name="28 Abril" sheetId="7" r:id="rId7"/>
    <sheet name="08 Mayo" sheetId="9" r:id="rId8"/>
    <sheet name="23 Mayo " sheetId="10" r:id="rId9"/>
    <sheet name="28 Mayo" sheetId="11" r:id="rId10"/>
    <sheet name="05 Junio" sheetId="12" r:id="rId11"/>
    <sheet name="Hoja1" sheetId="8" r:id="rId12"/>
  </sheets>
  <definedNames>
    <definedName name="_xlnm.Print_Area" localSheetId="4">'04 Abril'!$A$1:$X$80</definedName>
    <definedName name="_xlnm.Print_Area" localSheetId="10">'05 Junio'!$A$1:$X$87</definedName>
    <definedName name="_xlnm.Print_Area" localSheetId="1">'06 Febrero'!$A$1:$X$78</definedName>
    <definedName name="_xlnm.Print_Area" localSheetId="3">'07 Marzo'!$A$1:$X$80</definedName>
    <definedName name="_xlnm.Print_Area" localSheetId="7">'08 Mayo'!$A$1:$X$83</definedName>
    <definedName name="_xlnm.Print_Area" localSheetId="5">'21 Abril'!$A$1:$X$83</definedName>
    <definedName name="_xlnm.Print_Area" localSheetId="8">'23 Mayo '!$A$1:$X$84</definedName>
    <definedName name="_xlnm.Print_Area" localSheetId="2">'24 Febrero'!$A$1:$X$80</definedName>
    <definedName name="_xlnm.Print_Area" localSheetId="6">'28 Abril'!$A$1:$X$83</definedName>
    <definedName name="_xlnm.Print_Area" localSheetId="0">'28 Enero'!$A$1:$X$78</definedName>
    <definedName name="_xlnm.Print_Area" localSheetId="9">'28 Mayo'!$A$1:$X$87</definedName>
    <definedName name="_xlnm.Print_Titles" localSheetId="4">'04 Abril'!$1:$7</definedName>
    <definedName name="_xlnm.Print_Titles" localSheetId="10">'05 Junio'!$1:$7</definedName>
    <definedName name="_xlnm.Print_Titles" localSheetId="1">'06 Febrero'!$1:$7</definedName>
    <definedName name="_xlnm.Print_Titles" localSheetId="3">'07 Marzo'!$1:$7</definedName>
    <definedName name="_xlnm.Print_Titles" localSheetId="7">'08 Mayo'!$1:$7</definedName>
    <definedName name="_xlnm.Print_Titles" localSheetId="5">'21 Abril'!$1:$7</definedName>
    <definedName name="_xlnm.Print_Titles" localSheetId="8">'23 Mayo '!$1:$7</definedName>
    <definedName name="_xlnm.Print_Titles" localSheetId="2">'24 Febrero'!$1:$7</definedName>
    <definedName name="_xlnm.Print_Titles" localSheetId="6">'28 Abril'!$1:$7</definedName>
    <definedName name="_xlnm.Print_Titles" localSheetId="0">'28 Enero'!$1:$7</definedName>
    <definedName name="_xlnm.Print_Titles" localSheetId="9">'28 Mayo'!$1:$7</definedName>
  </definedNames>
  <calcPr calcId="144525"/>
</workbook>
</file>

<file path=xl/calcChain.xml><?xml version="1.0" encoding="utf-8"?>
<calcChain xmlns="http://schemas.openxmlformats.org/spreadsheetml/2006/main">
  <c r="W86" i="12" l="1"/>
  <c r="X86" i="12" s="1"/>
  <c r="J86" i="12"/>
  <c r="V85" i="12"/>
  <c r="U85" i="12"/>
  <c r="T85" i="12"/>
  <c r="S85" i="12"/>
  <c r="R85" i="12"/>
  <c r="Q85" i="12"/>
  <c r="P85" i="12"/>
  <c r="O85" i="12"/>
  <c r="N85" i="12"/>
  <c r="M85" i="12"/>
  <c r="L85" i="12"/>
  <c r="K85" i="12"/>
  <c r="J85" i="12"/>
  <c r="I85" i="12"/>
  <c r="H85" i="12"/>
  <c r="G85" i="12"/>
  <c r="V84" i="12"/>
  <c r="U84" i="12"/>
  <c r="T84" i="12"/>
  <c r="S84" i="12"/>
  <c r="R84" i="12"/>
  <c r="Q84" i="12"/>
  <c r="P84" i="12"/>
  <c r="O84" i="12"/>
  <c r="N84" i="12"/>
  <c r="M84" i="12"/>
  <c r="L84" i="12"/>
  <c r="K84" i="12"/>
  <c r="J84" i="12"/>
  <c r="I84" i="12"/>
  <c r="H84" i="12"/>
  <c r="G84" i="12"/>
  <c r="X82" i="12"/>
  <c r="X81" i="12" s="1"/>
  <c r="W82" i="12"/>
  <c r="J82" i="12"/>
  <c r="J81" i="12" s="1"/>
  <c r="W81" i="12"/>
  <c r="V81" i="12"/>
  <c r="U81" i="12"/>
  <c r="T81" i="12"/>
  <c r="S81" i="12"/>
  <c r="R81" i="12"/>
  <c r="Q81" i="12"/>
  <c r="P81" i="12"/>
  <c r="O81" i="12"/>
  <c r="N81" i="12"/>
  <c r="M81" i="12"/>
  <c r="L81" i="12"/>
  <c r="K81" i="12"/>
  <c r="I81" i="12"/>
  <c r="H81" i="12"/>
  <c r="G81" i="12"/>
  <c r="W79" i="12"/>
  <c r="W78" i="12" s="1"/>
  <c r="J79" i="12"/>
  <c r="X79" i="12" s="1"/>
  <c r="X78" i="12" s="1"/>
  <c r="V78" i="12"/>
  <c r="U78" i="12"/>
  <c r="T78" i="12"/>
  <c r="S78" i="12"/>
  <c r="R78" i="12"/>
  <c r="Q78" i="12"/>
  <c r="P78" i="12"/>
  <c r="O78" i="12"/>
  <c r="N78" i="12"/>
  <c r="M78" i="12"/>
  <c r="L78" i="12"/>
  <c r="K78" i="12"/>
  <c r="I78" i="12"/>
  <c r="H78" i="12"/>
  <c r="G78" i="12"/>
  <c r="W76" i="12"/>
  <c r="J76" i="12"/>
  <c r="X76" i="12" s="1"/>
  <c r="X75" i="12" s="1"/>
  <c r="W75" i="12"/>
  <c r="V75" i="12"/>
  <c r="U75" i="12"/>
  <c r="T75" i="12"/>
  <c r="S75" i="12"/>
  <c r="R75" i="12"/>
  <c r="Q75" i="12"/>
  <c r="P75" i="12"/>
  <c r="O75" i="12"/>
  <c r="N75" i="12"/>
  <c r="M75" i="12"/>
  <c r="L75" i="12"/>
  <c r="K75" i="12"/>
  <c r="I75" i="12"/>
  <c r="H75" i="12"/>
  <c r="G75" i="12"/>
  <c r="W73" i="12"/>
  <c r="W72" i="12" s="1"/>
  <c r="J73" i="12"/>
  <c r="V72" i="12"/>
  <c r="U72" i="12"/>
  <c r="T72" i="12"/>
  <c r="S72" i="12"/>
  <c r="R72" i="12"/>
  <c r="Q72" i="12"/>
  <c r="P72" i="12"/>
  <c r="O72" i="12"/>
  <c r="N72" i="12"/>
  <c r="M72" i="12"/>
  <c r="L72" i="12"/>
  <c r="K72" i="12"/>
  <c r="J72" i="12"/>
  <c r="I72" i="12"/>
  <c r="H72" i="12"/>
  <c r="G72" i="12"/>
  <c r="X70" i="12"/>
  <c r="W70" i="12"/>
  <c r="J70" i="12"/>
  <c r="J69" i="12" s="1"/>
  <c r="X69" i="12"/>
  <c r="W69" i="12"/>
  <c r="V69" i="12"/>
  <c r="U69" i="12"/>
  <c r="T69" i="12"/>
  <c r="S69" i="12"/>
  <c r="R69" i="12"/>
  <c r="Q69" i="12"/>
  <c r="P69" i="12"/>
  <c r="O69" i="12"/>
  <c r="N69" i="12"/>
  <c r="M69" i="12"/>
  <c r="L69" i="12"/>
  <c r="K69" i="12"/>
  <c r="I69" i="12"/>
  <c r="H69" i="12"/>
  <c r="G69" i="12"/>
  <c r="W66" i="12"/>
  <c r="X66" i="12" s="1"/>
  <c r="X63" i="12" s="1"/>
  <c r="J66" i="12"/>
  <c r="X64" i="12"/>
  <c r="W64" i="12"/>
  <c r="J64" i="12"/>
  <c r="W63" i="12"/>
  <c r="V63" i="12"/>
  <c r="U63" i="12"/>
  <c r="T63" i="12"/>
  <c r="S63" i="12"/>
  <c r="R63" i="12"/>
  <c r="Q63" i="12"/>
  <c r="P63" i="12"/>
  <c r="O63" i="12"/>
  <c r="N63" i="12"/>
  <c r="L63" i="12"/>
  <c r="K63" i="12"/>
  <c r="J63" i="12"/>
  <c r="I63" i="12"/>
  <c r="H63" i="12"/>
  <c r="G63" i="12"/>
  <c r="X59" i="12"/>
  <c r="X58" i="12" s="1"/>
  <c r="W59" i="12"/>
  <c r="J59" i="12"/>
  <c r="W58" i="12"/>
  <c r="V58" i="12"/>
  <c r="U58" i="12"/>
  <c r="T58" i="12"/>
  <c r="S58" i="12"/>
  <c r="R58" i="12"/>
  <c r="Q58" i="12"/>
  <c r="P58" i="12"/>
  <c r="O58" i="12"/>
  <c r="N58" i="12"/>
  <c r="L58" i="12"/>
  <c r="K58" i="12"/>
  <c r="J58" i="12"/>
  <c r="I58" i="12"/>
  <c r="H58" i="12"/>
  <c r="G58" i="12"/>
  <c r="X56" i="12"/>
  <c r="J56" i="12"/>
  <c r="W53" i="12"/>
  <c r="W52" i="12" s="1"/>
  <c r="J53" i="12"/>
  <c r="J52" i="12" s="1"/>
  <c r="V52" i="12"/>
  <c r="U52" i="12"/>
  <c r="T52" i="12"/>
  <c r="S52" i="12"/>
  <c r="R52" i="12"/>
  <c r="Q52" i="12"/>
  <c r="P52" i="12"/>
  <c r="O52" i="12"/>
  <c r="N52" i="12"/>
  <c r="M52" i="12"/>
  <c r="L52" i="12"/>
  <c r="K52" i="12"/>
  <c r="I52" i="12"/>
  <c r="H52" i="12"/>
  <c r="G52" i="12"/>
  <c r="W50" i="12"/>
  <c r="X50" i="12" s="1"/>
  <c r="X49" i="12" s="1"/>
  <c r="J50" i="12"/>
  <c r="V49" i="12"/>
  <c r="U49" i="12"/>
  <c r="T49" i="12"/>
  <c r="S49" i="12"/>
  <c r="R49" i="12"/>
  <c r="Q49" i="12"/>
  <c r="P49" i="12"/>
  <c r="O49" i="12"/>
  <c r="N49" i="12"/>
  <c r="M49" i="12"/>
  <c r="L49" i="12"/>
  <c r="K49" i="12"/>
  <c r="J49" i="12"/>
  <c r="I49" i="12"/>
  <c r="H49" i="12"/>
  <c r="G49" i="12"/>
  <c r="W47" i="12"/>
  <c r="X47" i="12" s="1"/>
  <c r="X46" i="12" s="1"/>
  <c r="J47" i="12"/>
  <c r="J46" i="12" s="1"/>
  <c r="W46" i="12"/>
  <c r="V46" i="12"/>
  <c r="U46" i="12"/>
  <c r="T46" i="12"/>
  <c r="S46" i="12"/>
  <c r="R46" i="12"/>
  <c r="Q46" i="12"/>
  <c r="P46" i="12"/>
  <c r="O46" i="12"/>
  <c r="N46" i="12"/>
  <c r="M46" i="12"/>
  <c r="L46" i="12"/>
  <c r="K46" i="12"/>
  <c r="I46" i="12"/>
  <c r="H46" i="12"/>
  <c r="G46" i="12"/>
  <c r="W44" i="12"/>
  <c r="W43" i="12" s="1"/>
  <c r="J44" i="12"/>
  <c r="X44" i="12" s="1"/>
  <c r="X43" i="12" s="1"/>
  <c r="V43" i="12"/>
  <c r="U43" i="12"/>
  <c r="T43" i="12"/>
  <c r="S43" i="12"/>
  <c r="R43" i="12"/>
  <c r="Q43" i="12"/>
  <c r="P43" i="12"/>
  <c r="O43" i="12"/>
  <c r="N43" i="12"/>
  <c r="M43" i="12"/>
  <c r="L43" i="12"/>
  <c r="K43" i="12"/>
  <c r="I43" i="12"/>
  <c r="H43" i="12"/>
  <c r="H36" i="12" s="1"/>
  <c r="G43" i="12"/>
  <c r="W41" i="12"/>
  <c r="W40" i="12" s="1"/>
  <c r="J41" i="12"/>
  <c r="V40" i="12"/>
  <c r="U40" i="12"/>
  <c r="U36" i="12" s="1"/>
  <c r="T40" i="12"/>
  <c r="S40" i="12"/>
  <c r="R40" i="12"/>
  <c r="Q40" i="12"/>
  <c r="P40" i="12"/>
  <c r="O40" i="12"/>
  <c r="N40" i="12"/>
  <c r="M40" i="12"/>
  <c r="M36" i="12" s="1"/>
  <c r="L40" i="12"/>
  <c r="K40" i="12"/>
  <c r="I40" i="12"/>
  <c r="H40" i="12"/>
  <c r="G40" i="12"/>
  <c r="W38" i="12"/>
  <c r="X38" i="12" s="1"/>
  <c r="X37" i="12" s="1"/>
  <c r="J38" i="12"/>
  <c r="V37" i="12"/>
  <c r="V36" i="12" s="1"/>
  <c r="U37" i="12"/>
  <c r="T37" i="12"/>
  <c r="S37" i="12"/>
  <c r="S36" i="12" s="1"/>
  <c r="R37" i="12"/>
  <c r="R36" i="12" s="1"/>
  <c r="Q37" i="12"/>
  <c r="Q36" i="12" s="1"/>
  <c r="P37" i="12"/>
  <c r="O37" i="12"/>
  <c r="O36" i="12" s="1"/>
  <c r="N37" i="12"/>
  <c r="N36" i="12" s="1"/>
  <c r="M37" i="12"/>
  <c r="L37" i="12"/>
  <c r="K37" i="12"/>
  <c r="K36" i="12" s="1"/>
  <c r="J37" i="12"/>
  <c r="I37" i="12"/>
  <c r="I36" i="12" s="1"/>
  <c r="H37" i="12"/>
  <c r="G37" i="12"/>
  <c r="G36" i="12" s="1"/>
  <c r="T36" i="12"/>
  <c r="L36" i="12"/>
  <c r="W34" i="12"/>
  <c r="W31" i="12" s="1"/>
  <c r="J34" i="12"/>
  <c r="J32" i="12"/>
  <c r="X32" i="12" s="1"/>
  <c r="V31" i="12"/>
  <c r="U31" i="12"/>
  <c r="T31" i="12"/>
  <c r="S31" i="12"/>
  <c r="R31" i="12"/>
  <c r="Q31" i="12"/>
  <c r="P31" i="12"/>
  <c r="O31" i="12"/>
  <c r="N31" i="12"/>
  <c r="M31" i="12"/>
  <c r="L31" i="12"/>
  <c r="K31" i="12"/>
  <c r="I31" i="12"/>
  <c r="H31" i="12"/>
  <c r="G31" i="12"/>
  <c r="W29" i="12"/>
  <c r="W28" i="12" s="1"/>
  <c r="J29" i="12"/>
  <c r="X29" i="12" s="1"/>
  <c r="X28" i="12" s="1"/>
  <c r="V28" i="12"/>
  <c r="U28" i="12"/>
  <c r="T28" i="12"/>
  <c r="S28" i="12"/>
  <c r="R28" i="12"/>
  <c r="Q28" i="12"/>
  <c r="P28" i="12"/>
  <c r="O28" i="12"/>
  <c r="N28" i="12"/>
  <c r="M28" i="12"/>
  <c r="L28" i="12"/>
  <c r="K28" i="12"/>
  <c r="I28" i="12"/>
  <c r="G28" i="12"/>
  <c r="W26" i="12"/>
  <c r="X26" i="12" s="1"/>
  <c r="X23" i="12" s="1"/>
  <c r="J26" i="12"/>
  <c r="X24" i="12"/>
  <c r="W24" i="12"/>
  <c r="J24" i="12"/>
  <c r="J23" i="12" s="1"/>
  <c r="W23" i="12"/>
  <c r="V23" i="12"/>
  <c r="U23" i="12"/>
  <c r="T23" i="12"/>
  <c r="S23" i="12"/>
  <c r="R23" i="12"/>
  <c r="Q23" i="12"/>
  <c r="P23" i="12"/>
  <c r="O23" i="12"/>
  <c r="N23" i="12"/>
  <c r="M23" i="12"/>
  <c r="L23" i="12"/>
  <c r="K23" i="12"/>
  <c r="I23" i="12"/>
  <c r="H23" i="12"/>
  <c r="G23" i="12"/>
  <c r="W21" i="12"/>
  <c r="X21" i="12" s="1"/>
  <c r="J21" i="12"/>
  <c r="W19" i="12"/>
  <c r="X19" i="12" s="1"/>
  <c r="J19" i="12"/>
  <c r="J18" i="12" s="1"/>
  <c r="W18" i="12"/>
  <c r="V18" i="12"/>
  <c r="U18" i="12"/>
  <c r="T18" i="12"/>
  <c r="S18" i="12"/>
  <c r="R18" i="12"/>
  <c r="Q18" i="12"/>
  <c r="P18" i="12"/>
  <c r="O18" i="12"/>
  <c r="O9" i="12" s="1"/>
  <c r="O8" i="12" s="1"/>
  <c r="N18" i="12"/>
  <c r="M18" i="12"/>
  <c r="L18" i="12"/>
  <c r="K18" i="12"/>
  <c r="I18" i="12"/>
  <c r="H18" i="12"/>
  <c r="G18" i="12"/>
  <c r="G9" i="12" s="1"/>
  <c r="G8" i="12" s="1"/>
  <c r="W15" i="12"/>
  <c r="X15" i="12" s="1"/>
  <c r="X14" i="12" s="1"/>
  <c r="J15" i="12"/>
  <c r="V14" i="12"/>
  <c r="U14" i="12"/>
  <c r="T14" i="12"/>
  <c r="T9" i="12" s="1"/>
  <c r="T8" i="12" s="1"/>
  <c r="S14" i="12"/>
  <c r="R14" i="12"/>
  <c r="Q14" i="12"/>
  <c r="P14" i="12"/>
  <c r="O14" i="12"/>
  <c r="N14" i="12"/>
  <c r="M14" i="12"/>
  <c r="L14" i="12"/>
  <c r="L9" i="12" s="1"/>
  <c r="L8" i="12" s="1"/>
  <c r="K14" i="12"/>
  <c r="J14" i="12"/>
  <c r="I14" i="12"/>
  <c r="H14" i="12"/>
  <c r="G14" i="12"/>
  <c r="W11" i="12"/>
  <c r="W10" i="12" s="1"/>
  <c r="J11" i="12"/>
  <c r="J10" i="12" s="1"/>
  <c r="V10" i="12"/>
  <c r="V9" i="12" s="1"/>
  <c r="V8" i="12" s="1"/>
  <c r="U10" i="12"/>
  <c r="U9" i="12" s="1"/>
  <c r="U8" i="12" s="1"/>
  <c r="T10" i="12"/>
  <c r="S10" i="12"/>
  <c r="R10" i="12"/>
  <c r="R9" i="12" s="1"/>
  <c r="R8" i="12" s="1"/>
  <c r="Q10" i="12"/>
  <c r="Q9" i="12" s="1"/>
  <c r="P10" i="12"/>
  <c r="O10" i="12"/>
  <c r="N10" i="12"/>
  <c r="N9" i="12" s="1"/>
  <c r="N8" i="12" s="1"/>
  <c r="M10" i="12"/>
  <c r="M9" i="12" s="1"/>
  <c r="M8" i="12" s="1"/>
  <c r="L10" i="12"/>
  <c r="K10" i="12"/>
  <c r="I10" i="12"/>
  <c r="I9" i="12" s="1"/>
  <c r="I8" i="12" s="1"/>
  <c r="H10" i="12"/>
  <c r="H9" i="12" s="1"/>
  <c r="G10" i="12"/>
  <c r="S9" i="12"/>
  <c r="K9" i="12"/>
  <c r="K8" i="12" s="1"/>
  <c r="X34" i="12" l="1"/>
  <c r="X31" i="12" s="1"/>
  <c r="X18" i="12"/>
  <c r="P9" i="12"/>
  <c r="W84" i="12"/>
  <c r="X41" i="12"/>
  <c r="X40" i="12" s="1"/>
  <c r="P36" i="12"/>
  <c r="W49" i="12"/>
  <c r="S8" i="12"/>
  <c r="J9" i="12"/>
  <c r="H8" i="12"/>
  <c r="Q8" i="12"/>
  <c r="X85" i="12"/>
  <c r="X84" i="12"/>
  <c r="X73" i="12"/>
  <c r="X72" i="12" s="1"/>
  <c r="X11" i="12"/>
  <c r="X10" i="12" s="1"/>
  <c r="J28" i="12"/>
  <c r="J43" i="12"/>
  <c r="X53" i="12"/>
  <c r="X52" i="12" s="1"/>
  <c r="J78" i="12"/>
  <c r="W14" i="12"/>
  <c r="W9" i="12" s="1"/>
  <c r="W85" i="12"/>
  <c r="W37" i="12"/>
  <c r="J40" i="12"/>
  <c r="J36" i="12" s="1"/>
  <c r="J75" i="12"/>
  <c r="J31" i="12"/>
  <c r="O36" i="11"/>
  <c r="P8" i="12" l="1"/>
  <c r="X9" i="12"/>
  <c r="X36" i="12"/>
  <c r="W36" i="12"/>
  <c r="W8" i="12" s="1"/>
  <c r="J8" i="12"/>
  <c r="W82" i="11"/>
  <c r="W81" i="11" s="1"/>
  <c r="J82" i="11"/>
  <c r="X82" i="11" s="1"/>
  <c r="X81" i="11" s="1"/>
  <c r="V81" i="11"/>
  <c r="U81" i="11"/>
  <c r="T81" i="11"/>
  <c r="S81" i="11"/>
  <c r="R81" i="11"/>
  <c r="Q81" i="11"/>
  <c r="P81" i="11"/>
  <c r="O81" i="11"/>
  <c r="N81" i="11"/>
  <c r="M81" i="11"/>
  <c r="L81" i="11"/>
  <c r="K81" i="11"/>
  <c r="I81" i="11"/>
  <c r="H81" i="11"/>
  <c r="G81" i="11"/>
  <c r="W86" i="11"/>
  <c r="W84" i="11" s="1"/>
  <c r="J86" i="11"/>
  <c r="V85" i="11"/>
  <c r="U85" i="11"/>
  <c r="T85" i="11"/>
  <c r="S85" i="11"/>
  <c r="R85" i="11"/>
  <c r="Q85" i="11"/>
  <c r="P85" i="11"/>
  <c r="O85" i="11"/>
  <c r="N85" i="11"/>
  <c r="M85" i="11"/>
  <c r="L85" i="11"/>
  <c r="K85" i="11"/>
  <c r="J85" i="11"/>
  <c r="I85" i="11"/>
  <c r="H85" i="11"/>
  <c r="G85" i="11"/>
  <c r="V84" i="11"/>
  <c r="U84" i="11"/>
  <c r="T84" i="11"/>
  <c r="S84" i="11"/>
  <c r="R84" i="11"/>
  <c r="Q84" i="11"/>
  <c r="P84" i="11"/>
  <c r="O84" i="11"/>
  <c r="N84" i="11"/>
  <c r="M84" i="11"/>
  <c r="L84" i="11"/>
  <c r="K84" i="11"/>
  <c r="J84" i="11"/>
  <c r="I84" i="11"/>
  <c r="H84" i="11"/>
  <c r="G84" i="11"/>
  <c r="W79" i="11"/>
  <c r="W78" i="11" s="1"/>
  <c r="J79" i="11"/>
  <c r="J78" i="11" s="1"/>
  <c r="V78" i="11"/>
  <c r="U78" i="11"/>
  <c r="T78" i="11"/>
  <c r="S78" i="11"/>
  <c r="R78" i="11"/>
  <c r="Q78" i="11"/>
  <c r="P78" i="11"/>
  <c r="O78" i="11"/>
  <c r="N78" i="11"/>
  <c r="M78" i="11"/>
  <c r="L78" i="11"/>
  <c r="K78" i="11"/>
  <c r="I78" i="11"/>
  <c r="H78" i="11"/>
  <c r="G78" i="11"/>
  <c r="W76" i="11"/>
  <c r="W75" i="11" s="1"/>
  <c r="J76" i="11"/>
  <c r="J75" i="11" s="1"/>
  <c r="V75" i="11"/>
  <c r="U75" i="11"/>
  <c r="T75" i="11"/>
  <c r="S75" i="11"/>
  <c r="R75" i="11"/>
  <c r="Q75" i="11"/>
  <c r="P75" i="11"/>
  <c r="O75" i="11"/>
  <c r="N75" i="11"/>
  <c r="M75" i="11"/>
  <c r="L75" i="11"/>
  <c r="K75" i="11"/>
  <c r="I75" i="11"/>
  <c r="H75" i="11"/>
  <c r="G75" i="11"/>
  <c r="W73" i="11"/>
  <c r="W72" i="11" s="1"/>
  <c r="J73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I72" i="11"/>
  <c r="H72" i="11"/>
  <c r="G72" i="11"/>
  <c r="W70" i="11"/>
  <c r="W69" i="11" s="1"/>
  <c r="J70" i="11"/>
  <c r="V69" i="11"/>
  <c r="U69" i="11"/>
  <c r="T69" i="11"/>
  <c r="S69" i="11"/>
  <c r="R69" i="11"/>
  <c r="Q69" i="11"/>
  <c r="P69" i="11"/>
  <c r="O69" i="11"/>
  <c r="N69" i="11"/>
  <c r="M69" i="11"/>
  <c r="L69" i="11"/>
  <c r="K69" i="11"/>
  <c r="J69" i="11"/>
  <c r="I69" i="11"/>
  <c r="H69" i="11"/>
  <c r="G69" i="11"/>
  <c r="W66" i="11"/>
  <c r="J66" i="11"/>
  <c r="W64" i="11"/>
  <c r="J64" i="11"/>
  <c r="X64" i="11" s="1"/>
  <c r="V63" i="11"/>
  <c r="U63" i="11"/>
  <c r="T63" i="11"/>
  <c r="S63" i="11"/>
  <c r="R63" i="11"/>
  <c r="Q63" i="11"/>
  <c r="P63" i="11"/>
  <c r="O63" i="11"/>
  <c r="N63" i="11"/>
  <c r="L63" i="11"/>
  <c r="K63" i="11"/>
  <c r="I63" i="11"/>
  <c r="H63" i="11"/>
  <c r="G63" i="11"/>
  <c r="W59" i="11"/>
  <c r="W58" i="11" s="1"/>
  <c r="J59" i="11"/>
  <c r="X59" i="11" s="1"/>
  <c r="X58" i="11" s="1"/>
  <c r="V58" i="11"/>
  <c r="U58" i="11"/>
  <c r="T58" i="11"/>
  <c r="S58" i="11"/>
  <c r="R58" i="11"/>
  <c r="Q58" i="11"/>
  <c r="P58" i="11"/>
  <c r="O58" i="11"/>
  <c r="N58" i="11"/>
  <c r="L58" i="11"/>
  <c r="K58" i="11"/>
  <c r="I58" i="11"/>
  <c r="H58" i="11"/>
  <c r="G58" i="11"/>
  <c r="J56" i="11"/>
  <c r="W53" i="11"/>
  <c r="W52" i="11" s="1"/>
  <c r="J53" i="11"/>
  <c r="X53" i="11" s="1"/>
  <c r="V52" i="11"/>
  <c r="U52" i="11"/>
  <c r="T52" i="11"/>
  <c r="S52" i="11"/>
  <c r="R52" i="11"/>
  <c r="Q52" i="11"/>
  <c r="P52" i="11"/>
  <c r="O52" i="11"/>
  <c r="N52" i="11"/>
  <c r="M52" i="11"/>
  <c r="L52" i="11"/>
  <c r="K52" i="11"/>
  <c r="I52" i="11"/>
  <c r="H52" i="11"/>
  <c r="G52" i="11"/>
  <c r="W50" i="11"/>
  <c r="J50" i="11"/>
  <c r="J49" i="11" s="1"/>
  <c r="W49" i="11"/>
  <c r="V49" i="11"/>
  <c r="U49" i="11"/>
  <c r="T49" i="11"/>
  <c r="S49" i="11"/>
  <c r="R49" i="11"/>
  <c r="Q49" i="11"/>
  <c r="P49" i="11"/>
  <c r="O49" i="11"/>
  <c r="N49" i="11"/>
  <c r="M49" i="11"/>
  <c r="L49" i="11"/>
  <c r="K49" i="11"/>
  <c r="I49" i="11"/>
  <c r="H49" i="11"/>
  <c r="G49" i="11"/>
  <c r="W47" i="11"/>
  <c r="W46" i="11" s="1"/>
  <c r="J47" i="11"/>
  <c r="V46" i="11"/>
  <c r="U46" i="11"/>
  <c r="T46" i="11"/>
  <c r="S46" i="11"/>
  <c r="R46" i="11"/>
  <c r="Q46" i="11"/>
  <c r="P46" i="11"/>
  <c r="O46" i="11"/>
  <c r="N46" i="11"/>
  <c r="M46" i="11"/>
  <c r="L46" i="11"/>
  <c r="K46" i="11"/>
  <c r="I46" i="11"/>
  <c r="H46" i="11"/>
  <c r="G46" i="11"/>
  <c r="W44" i="11"/>
  <c r="J44" i="11"/>
  <c r="J43" i="11" s="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I43" i="11"/>
  <c r="H43" i="11"/>
  <c r="G43" i="11"/>
  <c r="W41" i="11"/>
  <c r="W40" i="11" s="1"/>
  <c r="J41" i="11"/>
  <c r="V40" i="11"/>
  <c r="U40" i="11"/>
  <c r="T40" i="11"/>
  <c r="S40" i="11"/>
  <c r="R40" i="11"/>
  <c r="Q40" i="11"/>
  <c r="Q36" i="11" s="1"/>
  <c r="P40" i="11"/>
  <c r="O40" i="11"/>
  <c r="N40" i="11"/>
  <c r="M40" i="11"/>
  <c r="L40" i="11"/>
  <c r="K40" i="11"/>
  <c r="J40" i="11"/>
  <c r="I40" i="11"/>
  <c r="I36" i="11" s="1"/>
  <c r="H40" i="11"/>
  <c r="G40" i="11"/>
  <c r="W38" i="11"/>
  <c r="J38" i="11"/>
  <c r="W37" i="11"/>
  <c r="V37" i="11"/>
  <c r="U37" i="11"/>
  <c r="T37" i="11"/>
  <c r="S37" i="11"/>
  <c r="R37" i="11"/>
  <c r="Q37" i="11"/>
  <c r="P37" i="11"/>
  <c r="O37" i="11"/>
  <c r="N37" i="11"/>
  <c r="M37" i="11"/>
  <c r="L37" i="11"/>
  <c r="K37" i="11"/>
  <c r="I37" i="11"/>
  <c r="H37" i="11"/>
  <c r="G37" i="11"/>
  <c r="W34" i="11"/>
  <c r="W31" i="11" s="1"/>
  <c r="J34" i="11"/>
  <c r="X34" i="11" s="1"/>
  <c r="J32" i="11"/>
  <c r="X32" i="11" s="1"/>
  <c r="X31" i="11" s="1"/>
  <c r="V31" i="11"/>
  <c r="U31" i="11"/>
  <c r="T31" i="11"/>
  <c r="S31" i="11"/>
  <c r="R31" i="11"/>
  <c r="Q31" i="11"/>
  <c r="P31" i="11"/>
  <c r="O31" i="11"/>
  <c r="N31" i="11"/>
  <c r="M31" i="11"/>
  <c r="L31" i="11"/>
  <c r="K31" i="11"/>
  <c r="I31" i="11"/>
  <c r="H31" i="11"/>
  <c r="G31" i="11"/>
  <c r="X29" i="11"/>
  <c r="X28" i="11" s="1"/>
  <c r="W29" i="11"/>
  <c r="J29" i="11"/>
  <c r="J28" i="11" s="1"/>
  <c r="W28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I28" i="11"/>
  <c r="G28" i="11"/>
  <c r="W26" i="11"/>
  <c r="J26" i="11"/>
  <c r="X26" i="11" s="1"/>
  <c r="W24" i="11"/>
  <c r="W23" i="11" s="1"/>
  <c r="J24" i="11"/>
  <c r="V23" i="11"/>
  <c r="U23" i="11"/>
  <c r="T23" i="11"/>
  <c r="S23" i="11"/>
  <c r="R23" i="11"/>
  <c r="Q23" i="11"/>
  <c r="P23" i="11"/>
  <c r="O23" i="11"/>
  <c r="N23" i="11"/>
  <c r="M23" i="11"/>
  <c r="L23" i="11"/>
  <c r="K23" i="11"/>
  <c r="I23" i="11"/>
  <c r="H23" i="11"/>
  <c r="G23" i="11"/>
  <c r="W21" i="11"/>
  <c r="J21" i="11"/>
  <c r="X21" i="11" s="1"/>
  <c r="W19" i="11"/>
  <c r="W18" i="11" s="1"/>
  <c r="J19" i="11"/>
  <c r="X19" i="11" s="1"/>
  <c r="X18" i="11" s="1"/>
  <c r="V18" i="11"/>
  <c r="U18" i="11"/>
  <c r="T18" i="11"/>
  <c r="S18" i="11"/>
  <c r="R18" i="11"/>
  <c r="Q18" i="11"/>
  <c r="P18" i="11"/>
  <c r="O18" i="11"/>
  <c r="N18" i="11"/>
  <c r="M18" i="11"/>
  <c r="L18" i="11"/>
  <c r="K18" i="11"/>
  <c r="I18" i="11"/>
  <c r="H18" i="11"/>
  <c r="G18" i="11"/>
  <c r="W15" i="11"/>
  <c r="W14" i="11" s="1"/>
  <c r="J15" i="11"/>
  <c r="J14" i="11" s="1"/>
  <c r="V14" i="11"/>
  <c r="U14" i="11"/>
  <c r="T14" i="11"/>
  <c r="S14" i="11"/>
  <c r="R14" i="11"/>
  <c r="Q14" i="11"/>
  <c r="Q9" i="11" s="1"/>
  <c r="P14" i="11"/>
  <c r="P9" i="11" s="1"/>
  <c r="O14" i="11"/>
  <c r="N14" i="11"/>
  <c r="M14" i="11"/>
  <c r="L14" i="11"/>
  <c r="K14" i="11"/>
  <c r="I14" i="11"/>
  <c r="H14" i="11"/>
  <c r="H9" i="11" s="1"/>
  <c r="G14" i="11"/>
  <c r="W11" i="11"/>
  <c r="J11" i="11"/>
  <c r="X11" i="11" s="1"/>
  <c r="X10" i="11" s="1"/>
  <c r="W10" i="11"/>
  <c r="V10" i="11"/>
  <c r="V9" i="11" s="1"/>
  <c r="U10" i="11"/>
  <c r="T10" i="11"/>
  <c r="S10" i="11"/>
  <c r="R10" i="11"/>
  <c r="Q10" i="11"/>
  <c r="P10" i="11"/>
  <c r="O10" i="11"/>
  <c r="N10" i="11"/>
  <c r="N9" i="11" s="1"/>
  <c r="M10" i="11"/>
  <c r="L10" i="11"/>
  <c r="K10" i="11"/>
  <c r="J10" i="11"/>
  <c r="I10" i="11"/>
  <c r="H10" i="11"/>
  <c r="G10" i="11"/>
  <c r="X8" i="12" l="1"/>
  <c r="J81" i="11"/>
  <c r="L36" i="11"/>
  <c r="G9" i="11"/>
  <c r="M9" i="11"/>
  <c r="M8" i="11" s="1"/>
  <c r="U9" i="11"/>
  <c r="H36" i="11"/>
  <c r="W85" i="11"/>
  <c r="N36" i="11"/>
  <c r="N8" i="11" s="1"/>
  <c r="V36" i="11"/>
  <c r="X50" i="11"/>
  <c r="X49" i="11" s="1"/>
  <c r="X73" i="11"/>
  <c r="X72" i="11" s="1"/>
  <c r="X86" i="11"/>
  <c r="X85" i="11" s="1"/>
  <c r="Q8" i="11"/>
  <c r="X63" i="11"/>
  <c r="I9" i="11"/>
  <c r="I8" i="11" s="1"/>
  <c r="R9" i="11"/>
  <c r="M36" i="11"/>
  <c r="U36" i="11"/>
  <c r="R36" i="11"/>
  <c r="J52" i="11"/>
  <c r="W63" i="11"/>
  <c r="W36" i="11" s="1"/>
  <c r="L9" i="11"/>
  <c r="T9" i="11"/>
  <c r="K9" i="11"/>
  <c r="S9" i="11"/>
  <c r="X24" i="11"/>
  <c r="X23" i="11" s="1"/>
  <c r="K36" i="11"/>
  <c r="S36" i="11"/>
  <c r="X44" i="11"/>
  <c r="X43" i="11" s="1"/>
  <c r="X47" i="11"/>
  <c r="X46" i="11" s="1"/>
  <c r="X66" i="11"/>
  <c r="V8" i="11"/>
  <c r="T36" i="11"/>
  <c r="T8" i="11" s="1"/>
  <c r="O9" i="11"/>
  <c r="O8" i="11" s="1"/>
  <c r="G36" i="11"/>
  <c r="P36" i="11"/>
  <c r="P8" i="11" s="1"/>
  <c r="X38" i="11"/>
  <c r="X37" i="11" s="1"/>
  <c r="X70" i="11"/>
  <c r="X69" i="11" s="1"/>
  <c r="X79" i="11"/>
  <c r="X78" i="11" s="1"/>
  <c r="L8" i="11"/>
  <c r="H8" i="11"/>
  <c r="W9" i="11"/>
  <c r="X15" i="11"/>
  <c r="X14" i="11" s="1"/>
  <c r="J46" i="11"/>
  <c r="J18" i="11"/>
  <c r="J23" i="11"/>
  <c r="X56" i="11"/>
  <c r="X52" i="11" s="1"/>
  <c r="J63" i="11"/>
  <c r="X76" i="11"/>
  <c r="X75" i="11" s="1"/>
  <c r="J31" i="11"/>
  <c r="J37" i="11"/>
  <c r="J58" i="11"/>
  <c r="J72" i="11"/>
  <c r="X41" i="11"/>
  <c r="X40" i="11" s="1"/>
  <c r="W53" i="10"/>
  <c r="W52" i="10" s="1"/>
  <c r="W11" i="10"/>
  <c r="O10" i="10"/>
  <c r="O9" i="10" s="1"/>
  <c r="O52" i="10"/>
  <c r="W83" i="10"/>
  <c r="W81" i="10" s="1"/>
  <c r="J83" i="10"/>
  <c r="X83" i="10" s="1"/>
  <c r="W82" i="10"/>
  <c r="V82" i="10"/>
  <c r="U82" i="10"/>
  <c r="T82" i="10"/>
  <c r="S82" i="10"/>
  <c r="R82" i="10"/>
  <c r="Q82" i="10"/>
  <c r="P82" i="10"/>
  <c r="O82" i="10"/>
  <c r="N82" i="10"/>
  <c r="M82" i="10"/>
  <c r="L82" i="10"/>
  <c r="K82" i="10"/>
  <c r="I82" i="10"/>
  <c r="H82" i="10"/>
  <c r="G82" i="10"/>
  <c r="V81" i="10"/>
  <c r="U81" i="10"/>
  <c r="T81" i="10"/>
  <c r="S81" i="10"/>
  <c r="R81" i="10"/>
  <c r="Q81" i="10"/>
  <c r="P81" i="10"/>
  <c r="O81" i="10"/>
  <c r="N81" i="10"/>
  <c r="M81" i="10"/>
  <c r="L81" i="10"/>
  <c r="K81" i="10"/>
  <c r="J81" i="10"/>
  <c r="I81" i="10"/>
  <c r="H81" i="10"/>
  <c r="G81" i="10"/>
  <c r="W79" i="10"/>
  <c r="J79" i="10"/>
  <c r="J78" i="10" s="1"/>
  <c r="W78" i="10"/>
  <c r="V78" i="10"/>
  <c r="U78" i="10"/>
  <c r="T78" i="10"/>
  <c r="S78" i="10"/>
  <c r="R78" i="10"/>
  <c r="Q78" i="10"/>
  <c r="P78" i="10"/>
  <c r="O78" i="10"/>
  <c r="N78" i="10"/>
  <c r="M78" i="10"/>
  <c r="L78" i="10"/>
  <c r="K78" i="10"/>
  <c r="I78" i="10"/>
  <c r="H78" i="10"/>
  <c r="G78" i="10"/>
  <c r="X76" i="10"/>
  <c r="X75" i="10" s="1"/>
  <c r="W76" i="10"/>
  <c r="W75" i="10" s="1"/>
  <c r="J76" i="10"/>
  <c r="J75" i="10" s="1"/>
  <c r="V75" i="10"/>
  <c r="U75" i="10"/>
  <c r="T75" i="10"/>
  <c r="S75" i="10"/>
  <c r="R75" i="10"/>
  <c r="Q75" i="10"/>
  <c r="P75" i="10"/>
  <c r="O75" i="10"/>
  <c r="N75" i="10"/>
  <c r="M75" i="10"/>
  <c r="L75" i="10"/>
  <c r="K75" i="10"/>
  <c r="I75" i="10"/>
  <c r="H75" i="10"/>
  <c r="G75" i="10"/>
  <c r="W73" i="10"/>
  <c r="W72" i="10" s="1"/>
  <c r="J73" i="10"/>
  <c r="X73" i="10" s="1"/>
  <c r="X72" i="10" s="1"/>
  <c r="V72" i="10"/>
  <c r="U72" i="10"/>
  <c r="T72" i="10"/>
  <c r="S72" i="10"/>
  <c r="R72" i="10"/>
  <c r="Q72" i="10"/>
  <c r="P72" i="10"/>
  <c r="O72" i="10"/>
  <c r="N72" i="10"/>
  <c r="M72" i="10"/>
  <c r="L72" i="10"/>
  <c r="K72" i="10"/>
  <c r="I72" i="10"/>
  <c r="H72" i="10"/>
  <c r="G72" i="10"/>
  <c r="W70" i="10"/>
  <c r="X70" i="10" s="1"/>
  <c r="X69" i="10" s="1"/>
  <c r="J70" i="10"/>
  <c r="W69" i="10"/>
  <c r="V69" i="10"/>
  <c r="U69" i="10"/>
  <c r="T69" i="10"/>
  <c r="S69" i="10"/>
  <c r="R69" i="10"/>
  <c r="Q69" i="10"/>
  <c r="P69" i="10"/>
  <c r="O69" i="10"/>
  <c r="N69" i="10"/>
  <c r="M69" i="10"/>
  <c r="L69" i="10"/>
  <c r="K69" i="10"/>
  <c r="J69" i="10"/>
  <c r="I69" i="10"/>
  <c r="H69" i="10"/>
  <c r="G69" i="10"/>
  <c r="W66" i="10"/>
  <c r="W63" i="10" s="1"/>
  <c r="J66" i="10"/>
  <c r="W64" i="10"/>
  <c r="X64" i="10" s="1"/>
  <c r="J64" i="10"/>
  <c r="V63" i="10"/>
  <c r="U63" i="10"/>
  <c r="T63" i="10"/>
  <c r="S63" i="10"/>
  <c r="R63" i="10"/>
  <c r="Q63" i="10"/>
  <c r="P63" i="10"/>
  <c r="O63" i="10"/>
  <c r="N63" i="10"/>
  <c r="L63" i="10"/>
  <c r="K63" i="10"/>
  <c r="J63" i="10"/>
  <c r="I63" i="10"/>
  <c r="H63" i="10"/>
  <c r="G63" i="10"/>
  <c r="W59" i="10"/>
  <c r="W58" i="10" s="1"/>
  <c r="J59" i="10"/>
  <c r="X59" i="10" s="1"/>
  <c r="X58" i="10" s="1"/>
  <c r="V58" i="10"/>
  <c r="U58" i="10"/>
  <c r="T58" i="10"/>
  <c r="S58" i="10"/>
  <c r="R58" i="10"/>
  <c r="Q58" i="10"/>
  <c r="P58" i="10"/>
  <c r="O58" i="10"/>
  <c r="N58" i="10"/>
  <c r="L58" i="10"/>
  <c r="K58" i="10"/>
  <c r="I58" i="10"/>
  <c r="H58" i="10"/>
  <c r="G58" i="10"/>
  <c r="J56" i="10"/>
  <c r="X56" i="10" s="1"/>
  <c r="J53" i="10"/>
  <c r="V52" i="10"/>
  <c r="U52" i="10"/>
  <c r="T52" i="10"/>
  <c r="S52" i="10"/>
  <c r="R52" i="10"/>
  <c r="Q52" i="10"/>
  <c r="P52" i="10"/>
  <c r="N52" i="10"/>
  <c r="M52" i="10"/>
  <c r="L52" i="10"/>
  <c r="K52" i="10"/>
  <c r="I52" i="10"/>
  <c r="H52" i="10"/>
  <c r="G52" i="10"/>
  <c r="W50" i="10"/>
  <c r="J50" i="10"/>
  <c r="X50" i="10" s="1"/>
  <c r="X49" i="10" s="1"/>
  <c r="W49" i="10"/>
  <c r="V49" i="10"/>
  <c r="U49" i="10"/>
  <c r="T49" i="10"/>
  <c r="S49" i="10"/>
  <c r="R49" i="10"/>
  <c r="Q49" i="10"/>
  <c r="P49" i="10"/>
  <c r="O49" i="10"/>
  <c r="N49" i="10"/>
  <c r="M49" i="10"/>
  <c r="L49" i="10"/>
  <c r="K49" i="10"/>
  <c r="I49" i="10"/>
  <c r="H49" i="10"/>
  <c r="G49" i="10"/>
  <c r="W47" i="10"/>
  <c r="W46" i="10" s="1"/>
  <c r="J47" i="10"/>
  <c r="J46" i="10" s="1"/>
  <c r="V46" i="10"/>
  <c r="U46" i="10"/>
  <c r="T46" i="10"/>
  <c r="S46" i="10"/>
  <c r="R46" i="10"/>
  <c r="Q46" i="10"/>
  <c r="P46" i="10"/>
  <c r="O46" i="10"/>
  <c r="N46" i="10"/>
  <c r="M46" i="10"/>
  <c r="L46" i="10"/>
  <c r="K46" i="10"/>
  <c r="I46" i="10"/>
  <c r="H46" i="10"/>
  <c r="G46" i="10"/>
  <c r="W44" i="10"/>
  <c r="J44" i="10"/>
  <c r="J43" i="10" s="1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I43" i="10"/>
  <c r="H43" i="10"/>
  <c r="G43" i="10"/>
  <c r="G36" i="10" s="1"/>
  <c r="X41" i="10"/>
  <c r="X40" i="10" s="1"/>
  <c r="W41" i="10"/>
  <c r="W40" i="10" s="1"/>
  <c r="J41" i="10"/>
  <c r="J40" i="10" s="1"/>
  <c r="V40" i="10"/>
  <c r="U40" i="10"/>
  <c r="U36" i="10" s="1"/>
  <c r="T40" i="10"/>
  <c r="T36" i="10" s="1"/>
  <c r="S40" i="10"/>
  <c r="S36" i="10" s="1"/>
  <c r="R40" i="10"/>
  <c r="Q40" i="10"/>
  <c r="P40" i="10"/>
  <c r="O40" i="10"/>
  <c r="N40" i="10"/>
  <c r="M40" i="10"/>
  <c r="M36" i="10" s="1"/>
  <c r="L40" i="10"/>
  <c r="L36" i="10" s="1"/>
  <c r="K40" i="10"/>
  <c r="K36" i="10" s="1"/>
  <c r="I40" i="10"/>
  <c r="H40" i="10"/>
  <c r="G40" i="10"/>
  <c r="W38" i="10"/>
  <c r="W37" i="10" s="1"/>
  <c r="J38" i="10"/>
  <c r="X38" i="10" s="1"/>
  <c r="X37" i="10" s="1"/>
  <c r="V37" i="10"/>
  <c r="V36" i="10" s="1"/>
  <c r="U37" i="10"/>
  <c r="T37" i="10"/>
  <c r="S37" i="10"/>
  <c r="R37" i="10"/>
  <c r="Q37" i="10"/>
  <c r="Q36" i="10" s="1"/>
  <c r="P37" i="10"/>
  <c r="P36" i="10" s="1"/>
  <c r="O37" i="10"/>
  <c r="N37" i="10"/>
  <c r="N36" i="10" s="1"/>
  <c r="M37" i="10"/>
  <c r="L37" i="10"/>
  <c r="K37" i="10"/>
  <c r="I37" i="10"/>
  <c r="I36" i="10" s="1"/>
  <c r="H37" i="10"/>
  <c r="H36" i="10" s="1"/>
  <c r="G37" i="10"/>
  <c r="R36" i="10"/>
  <c r="W34" i="10"/>
  <c r="W31" i="10" s="1"/>
  <c r="J34" i="10"/>
  <c r="X34" i="10" s="1"/>
  <c r="J32" i="10"/>
  <c r="J31" i="10" s="1"/>
  <c r="V31" i="10"/>
  <c r="U31" i="10"/>
  <c r="T31" i="10"/>
  <c r="S31" i="10"/>
  <c r="R31" i="10"/>
  <c r="Q31" i="10"/>
  <c r="P31" i="10"/>
  <c r="O31" i="10"/>
  <c r="N31" i="10"/>
  <c r="M31" i="10"/>
  <c r="L31" i="10"/>
  <c r="K31" i="10"/>
  <c r="I31" i="10"/>
  <c r="H31" i="10"/>
  <c r="G31" i="10"/>
  <c r="W29" i="10"/>
  <c r="J29" i="10"/>
  <c r="J28" i="10" s="1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I28" i="10"/>
  <c r="G28" i="10"/>
  <c r="W26" i="10"/>
  <c r="W23" i="10" s="1"/>
  <c r="J26" i="10"/>
  <c r="W24" i="10"/>
  <c r="X24" i="10" s="1"/>
  <c r="J24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W21" i="10"/>
  <c r="X21" i="10" s="1"/>
  <c r="J21" i="10"/>
  <c r="W19" i="10"/>
  <c r="X19" i="10" s="1"/>
  <c r="X18" i="10" s="1"/>
  <c r="J19" i="10"/>
  <c r="V18" i="10"/>
  <c r="V9" i="10" s="1"/>
  <c r="V8" i="10" s="1"/>
  <c r="U18" i="10"/>
  <c r="T18" i="10"/>
  <c r="S18" i="10"/>
  <c r="R18" i="10"/>
  <c r="Q18" i="10"/>
  <c r="P18" i="10"/>
  <c r="O18" i="10"/>
  <c r="N18" i="10"/>
  <c r="N9" i="10" s="1"/>
  <c r="N8" i="10" s="1"/>
  <c r="M18" i="10"/>
  <c r="L18" i="10"/>
  <c r="K18" i="10"/>
  <c r="J18" i="10"/>
  <c r="I18" i="10"/>
  <c r="H18" i="10"/>
  <c r="G18" i="10"/>
  <c r="W15" i="10"/>
  <c r="X15" i="10" s="1"/>
  <c r="X14" i="10" s="1"/>
  <c r="J15" i="10"/>
  <c r="V14" i="10"/>
  <c r="U14" i="10"/>
  <c r="T14" i="10"/>
  <c r="T9" i="10" s="1"/>
  <c r="S14" i="10"/>
  <c r="S9" i="10" s="1"/>
  <c r="R14" i="10"/>
  <c r="R9" i="10" s="1"/>
  <c r="R8" i="10" s="1"/>
  <c r="Q14" i="10"/>
  <c r="P14" i="10"/>
  <c r="O14" i="10"/>
  <c r="N14" i="10"/>
  <c r="M14" i="10"/>
  <c r="L14" i="10"/>
  <c r="L9" i="10" s="1"/>
  <c r="K14" i="10"/>
  <c r="K9" i="10" s="1"/>
  <c r="J14" i="10"/>
  <c r="I14" i="10"/>
  <c r="H14" i="10"/>
  <c r="G14" i="10"/>
  <c r="J11" i="10"/>
  <c r="X11" i="10" s="1"/>
  <c r="X10" i="10" s="1"/>
  <c r="W10" i="10"/>
  <c r="V10" i="10"/>
  <c r="U10" i="10"/>
  <c r="U9" i="10" s="1"/>
  <c r="U8" i="10" s="1"/>
  <c r="T10" i="10"/>
  <c r="S10" i="10"/>
  <c r="R10" i="10"/>
  <c r="Q10" i="10"/>
  <c r="P10" i="10"/>
  <c r="P9" i="10" s="1"/>
  <c r="P8" i="10" s="1"/>
  <c r="N10" i="10"/>
  <c r="M10" i="10"/>
  <c r="M9" i="10" s="1"/>
  <c r="M8" i="10" s="1"/>
  <c r="L10" i="10"/>
  <c r="K10" i="10"/>
  <c r="I10" i="10"/>
  <c r="H10" i="10"/>
  <c r="H9" i="10" s="1"/>
  <c r="H8" i="10" s="1"/>
  <c r="G10" i="10"/>
  <c r="G9" i="10" s="1"/>
  <c r="Q9" i="10"/>
  <c r="Q8" i="10" s="1"/>
  <c r="I9" i="10"/>
  <c r="X36" i="11" l="1"/>
  <c r="U8" i="11"/>
  <c r="J36" i="11"/>
  <c r="X9" i="11"/>
  <c r="S8" i="11"/>
  <c r="X84" i="11"/>
  <c r="G8" i="11"/>
  <c r="J9" i="11"/>
  <c r="J8" i="11" s="1"/>
  <c r="W8" i="11"/>
  <c r="K8" i="11"/>
  <c r="R8" i="11"/>
  <c r="X8" i="11"/>
  <c r="X53" i="10"/>
  <c r="O36" i="10"/>
  <c r="I8" i="10"/>
  <c r="S8" i="10"/>
  <c r="X81" i="10"/>
  <c r="X82" i="10"/>
  <c r="O8" i="10"/>
  <c r="L8" i="10"/>
  <c r="T8" i="10"/>
  <c r="G8" i="10"/>
  <c r="W36" i="10"/>
  <c r="X52" i="10"/>
  <c r="K8" i="10"/>
  <c r="X66" i="10"/>
  <c r="X63" i="10" s="1"/>
  <c r="W18" i="10"/>
  <c r="W14" i="10"/>
  <c r="W9" i="10" s="1"/>
  <c r="X29" i="10"/>
  <c r="X28" i="10" s="1"/>
  <c r="X44" i="10"/>
  <c r="X43" i="10" s="1"/>
  <c r="X79" i="10"/>
  <c r="X78" i="10" s="1"/>
  <c r="X26" i="10"/>
  <c r="X23" i="10" s="1"/>
  <c r="X9" i="10" s="1"/>
  <c r="X47" i="10"/>
  <c r="X46" i="10" s="1"/>
  <c r="J10" i="10"/>
  <c r="J9" i="10" s="1"/>
  <c r="J49" i="10"/>
  <c r="X32" i="10"/>
  <c r="X31" i="10" s="1"/>
  <c r="J72" i="10"/>
  <c r="J37" i="10"/>
  <c r="J36" i="10" s="1"/>
  <c r="J58" i="10"/>
  <c r="J52" i="10"/>
  <c r="J82" i="10"/>
  <c r="W82" i="9"/>
  <c r="J82" i="9"/>
  <c r="X82" i="9" s="1"/>
  <c r="W81" i="9"/>
  <c r="V81" i="9"/>
  <c r="U81" i="9"/>
  <c r="T81" i="9"/>
  <c r="S81" i="9"/>
  <c r="R81" i="9"/>
  <c r="Q81" i="9"/>
  <c r="P81" i="9"/>
  <c r="O81" i="9"/>
  <c r="N81" i="9"/>
  <c r="M81" i="9"/>
  <c r="L81" i="9"/>
  <c r="K81" i="9"/>
  <c r="J81" i="9"/>
  <c r="I81" i="9"/>
  <c r="H81" i="9"/>
  <c r="G81" i="9"/>
  <c r="W80" i="9"/>
  <c r="V80" i="9"/>
  <c r="U80" i="9"/>
  <c r="T80" i="9"/>
  <c r="S80" i="9"/>
  <c r="R80" i="9"/>
  <c r="Q80" i="9"/>
  <c r="P80" i="9"/>
  <c r="O80" i="9"/>
  <c r="N80" i="9"/>
  <c r="M80" i="9"/>
  <c r="L80" i="9"/>
  <c r="K80" i="9"/>
  <c r="I80" i="9"/>
  <c r="H80" i="9"/>
  <c r="G80" i="9"/>
  <c r="X78" i="9"/>
  <c r="X77" i="9" s="1"/>
  <c r="W78" i="9"/>
  <c r="W77" i="9" s="1"/>
  <c r="J78" i="9"/>
  <c r="V77" i="9"/>
  <c r="U77" i="9"/>
  <c r="T77" i="9"/>
  <c r="S77" i="9"/>
  <c r="R77" i="9"/>
  <c r="Q77" i="9"/>
  <c r="P77" i="9"/>
  <c r="O77" i="9"/>
  <c r="N77" i="9"/>
  <c r="M77" i="9"/>
  <c r="L77" i="9"/>
  <c r="K77" i="9"/>
  <c r="J77" i="9"/>
  <c r="I77" i="9"/>
  <c r="H77" i="9"/>
  <c r="G77" i="9"/>
  <c r="W75" i="9"/>
  <c r="W74" i="9" s="1"/>
  <c r="J75" i="9"/>
  <c r="X75" i="9" s="1"/>
  <c r="X74" i="9" s="1"/>
  <c r="V74" i="9"/>
  <c r="U74" i="9"/>
  <c r="T74" i="9"/>
  <c r="S74" i="9"/>
  <c r="R74" i="9"/>
  <c r="Q74" i="9"/>
  <c r="P74" i="9"/>
  <c r="O74" i="9"/>
  <c r="N74" i="9"/>
  <c r="M74" i="9"/>
  <c r="L74" i="9"/>
  <c r="K74" i="9"/>
  <c r="I74" i="9"/>
  <c r="H74" i="9"/>
  <c r="G74" i="9"/>
  <c r="W72" i="9"/>
  <c r="X72" i="9" s="1"/>
  <c r="X71" i="9" s="1"/>
  <c r="J72" i="9"/>
  <c r="W71" i="9"/>
  <c r="V71" i="9"/>
  <c r="U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W69" i="9"/>
  <c r="X69" i="9" s="1"/>
  <c r="X68" i="9" s="1"/>
  <c r="J69" i="9"/>
  <c r="V68" i="9"/>
  <c r="U68" i="9"/>
  <c r="T68" i="9"/>
  <c r="S68" i="9"/>
  <c r="R68" i="9"/>
  <c r="Q68" i="9"/>
  <c r="P68" i="9"/>
  <c r="O68" i="9"/>
  <c r="N68" i="9"/>
  <c r="M68" i="9"/>
  <c r="L68" i="9"/>
  <c r="K68" i="9"/>
  <c r="J68" i="9"/>
  <c r="I68" i="9"/>
  <c r="H68" i="9"/>
  <c r="G68" i="9"/>
  <c r="W65" i="9"/>
  <c r="J65" i="9"/>
  <c r="X65" i="9" s="1"/>
  <c r="W63" i="9"/>
  <c r="X63" i="9" s="1"/>
  <c r="X62" i="9" s="1"/>
  <c r="J63" i="9"/>
  <c r="V62" i="9"/>
  <c r="U62" i="9"/>
  <c r="T62" i="9"/>
  <c r="S62" i="9"/>
  <c r="R62" i="9"/>
  <c r="Q62" i="9"/>
  <c r="P62" i="9"/>
  <c r="O62" i="9"/>
  <c r="N62" i="9"/>
  <c r="L62" i="9"/>
  <c r="K62" i="9"/>
  <c r="J62" i="9"/>
  <c r="I62" i="9"/>
  <c r="H62" i="9"/>
  <c r="G62" i="9"/>
  <c r="X58" i="9"/>
  <c r="W58" i="9"/>
  <c r="J58" i="9"/>
  <c r="X57" i="9"/>
  <c r="W57" i="9"/>
  <c r="V57" i="9"/>
  <c r="U57" i="9"/>
  <c r="T57" i="9"/>
  <c r="S57" i="9"/>
  <c r="R57" i="9"/>
  <c r="Q57" i="9"/>
  <c r="P57" i="9"/>
  <c r="O57" i="9"/>
  <c r="N57" i="9"/>
  <c r="L57" i="9"/>
  <c r="K57" i="9"/>
  <c r="J57" i="9"/>
  <c r="I57" i="9"/>
  <c r="H57" i="9"/>
  <c r="G57" i="9"/>
  <c r="J55" i="9"/>
  <c r="X55" i="9" s="1"/>
  <c r="X53" i="9"/>
  <c r="X52" i="9" s="1"/>
  <c r="W53" i="9"/>
  <c r="W52" i="9" s="1"/>
  <c r="J53" i="9"/>
  <c r="V52" i="9"/>
  <c r="U52" i="9"/>
  <c r="T52" i="9"/>
  <c r="S52" i="9"/>
  <c r="R52" i="9"/>
  <c r="Q52" i="9"/>
  <c r="P52" i="9"/>
  <c r="O52" i="9"/>
  <c r="N52" i="9"/>
  <c r="M52" i="9"/>
  <c r="L52" i="9"/>
  <c r="K52" i="9"/>
  <c r="I52" i="9"/>
  <c r="H52" i="9"/>
  <c r="G52" i="9"/>
  <c r="W50" i="9"/>
  <c r="W49" i="9" s="1"/>
  <c r="J50" i="9"/>
  <c r="J49" i="9" s="1"/>
  <c r="V49" i="9"/>
  <c r="U49" i="9"/>
  <c r="T49" i="9"/>
  <c r="S49" i="9"/>
  <c r="R49" i="9"/>
  <c r="Q49" i="9"/>
  <c r="P49" i="9"/>
  <c r="O49" i="9"/>
  <c r="N49" i="9"/>
  <c r="M49" i="9"/>
  <c r="L49" i="9"/>
  <c r="K49" i="9"/>
  <c r="I49" i="9"/>
  <c r="H49" i="9"/>
  <c r="G49" i="9"/>
  <c r="X47" i="9"/>
  <c r="X46" i="9" s="1"/>
  <c r="W47" i="9"/>
  <c r="W46" i="9" s="1"/>
  <c r="J47" i="9"/>
  <c r="J46" i="9" s="1"/>
  <c r="V46" i="9"/>
  <c r="U46" i="9"/>
  <c r="T46" i="9"/>
  <c r="S46" i="9"/>
  <c r="R46" i="9"/>
  <c r="Q46" i="9"/>
  <c r="P46" i="9"/>
  <c r="O46" i="9"/>
  <c r="N46" i="9"/>
  <c r="M46" i="9"/>
  <c r="L46" i="9"/>
  <c r="K46" i="9"/>
  <c r="I46" i="9"/>
  <c r="H46" i="9"/>
  <c r="G46" i="9"/>
  <c r="X44" i="9"/>
  <c r="X43" i="9" s="1"/>
  <c r="W44" i="9"/>
  <c r="W43" i="9" s="1"/>
  <c r="J44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W41" i="9"/>
  <c r="W40" i="9" s="1"/>
  <c r="J41" i="9"/>
  <c r="X41" i="9" s="1"/>
  <c r="X40" i="9" s="1"/>
  <c r="V40" i="9"/>
  <c r="U40" i="9"/>
  <c r="T40" i="9"/>
  <c r="S40" i="9"/>
  <c r="R40" i="9"/>
  <c r="Q40" i="9"/>
  <c r="Q36" i="9" s="1"/>
  <c r="P40" i="9"/>
  <c r="P36" i="9" s="1"/>
  <c r="O40" i="9"/>
  <c r="N40" i="9"/>
  <c r="M40" i="9"/>
  <c r="L40" i="9"/>
  <c r="K40" i="9"/>
  <c r="I40" i="9"/>
  <c r="I36" i="9" s="1"/>
  <c r="H40" i="9"/>
  <c r="H36" i="9" s="1"/>
  <c r="G40" i="9"/>
  <c r="W38" i="9"/>
  <c r="X38" i="9" s="1"/>
  <c r="X37" i="9" s="1"/>
  <c r="J38" i="9"/>
  <c r="V37" i="9"/>
  <c r="V36" i="9" s="1"/>
  <c r="U37" i="9"/>
  <c r="U36" i="9" s="1"/>
  <c r="T37" i="9"/>
  <c r="T36" i="9" s="1"/>
  <c r="S37" i="9"/>
  <c r="S36" i="9" s="1"/>
  <c r="R37" i="9"/>
  <c r="R36" i="9" s="1"/>
  <c r="Q37" i="9"/>
  <c r="P37" i="9"/>
  <c r="O37" i="9"/>
  <c r="N37" i="9"/>
  <c r="N36" i="9" s="1"/>
  <c r="M37" i="9"/>
  <c r="M36" i="9" s="1"/>
  <c r="L37" i="9"/>
  <c r="L36" i="9" s="1"/>
  <c r="K37" i="9"/>
  <c r="K36" i="9" s="1"/>
  <c r="J37" i="9"/>
  <c r="I37" i="9"/>
  <c r="H37" i="9"/>
  <c r="G37" i="9"/>
  <c r="G36" i="9"/>
  <c r="W34" i="9"/>
  <c r="X34" i="9" s="1"/>
  <c r="J34" i="9"/>
  <c r="J32" i="9"/>
  <c r="X32" i="9" s="1"/>
  <c r="X31" i="9" s="1"/>
  <c r="V31" i="9"/>
  <c r="U31" i="9"/>
  <c r="T31" i="9"/>
  <c r="S31" i="9"/>
  <c r="R31" i="9"/>
  <c r="Q31" i="9"/>
  <c r="P31" i="9"/>
  <c r="O31" i="9"/>
  <c r="N31" i="9"/>
  <c r="M31" i="9"/>
  <c r="L31" i="9"/>
  <c r="K31" i="9"/>
  <c r="I31" i="9"/>
  <c r="H31" i="9"/>
  <c r="G31" i="9"/>
  <c r="W29" i="9"/>
  <c r="W28" i="9" s="1"/>
  <c r="J29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G28" i="9"/>
  <c r="W26" i="9"/>
  <c r="J26" i="9"/>
  <c r="X26" i="9" s="1"/>
  <c r="W24" i="9"/>
  <c r="X24" i="9" s="1"/>
  <c r="X23" i="9" s="1"/>
  <c r="J24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W21" i="9"/>
  <c r="J21" i="9"/>
  <c r="W19" i="9"/>
  <c r="J19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W15" i="9"/>
  <c r="W14" i="9" s="1"/>
  <c r="J15" i="9"/>
  <c r="X15" i="9" s="1"/>
  <c r="X14" i="9" s="1"/>
  <c r="V14" i="9"/>
  <c r="U14" i="9"/>
  <c r="T14" i="9"/>
  <c r="S14" i="9"/>
  <c r="R14" i="9"/>
  <c r="Q14" i="9"/>
  <c r="P14" i="9"/>
  <c r="P9" i="9" s="1"/>
  <c r="O14" i="9"/>
  <c r="N14" i="9"/>
  <c r="M14" i="9"/>
  <c r="L14" i="9"/>
  <c r="K14" i="9"/>
  <c r="I14" i="9"/>
  <c r="H14" i="9"/>
  <c r="H9" i="9" s="1"/>
  <c r="H8" i="9" s="1"/>
  <c r="G14" i="9"/>
  <c r="G9" i="9" s="1"/>
  <c r="G8" i="9" s="1"/>
  <c r="W11" i="9"/>
  <c r="X11" i="9" s="1"/>
  <c r="X10" i="9" s="1"/>
  <c r="J11" i="9"/>
  <c r="V10" i="9"/>
  <c r="U10" i="9"/>
  <c r="U9" i="9" s="1"/>
  <c r="U8" i="9" s="1"/>
  <c r="T10" i="9"/>
  <c r="T9" i="9" s="1"/>
  <c r="T8" i="9" s="1"/>
  <c r="S10" i="9"/>
  <c r="S9" i="9" s="1"/>
  <c r="S8" i="9" s="1"/>
  <c r="R10" i="9"/>
  <c r="R9" i="9" s="1"/>
  <c r="R8" i="9" s="1"/>
  <c r="Q10" i="9"/>
  <c r="Q9" i="9" s="1"/>
  <c r="P10" i="9"/>
  <c r="O10" i="9"/>
  <c r="N10" i="9"/>
  <c r="M10" i="9"/>
  <c r="M9" i="9" s="1"/>
  <c r="M8" i="9" s="1"/>
  <c r="L10" i="9"/>
  <c r="L9" i="9" s="1"/>
  <c r="L8" i="9" s="1"/>
  <c r="K10" i="9"/>
  <c r="K9" i="9" s="1"/>
  <c r="K8" i="9" s="1"/>
  <c r="J10" i="9"/>
  <c r="I10" i="9"/>
  <c r="I9" i="9" s="1"/>
  <c r="H10" i="9"/>
  <c r="G10" i="9"/>
  <c r="V9" i="9"/>
  <c r="V8" i="9" s="1"/>
  <c r="N9" i="9"/>
  <c r="N8" i="9" s="1"/>
  <c r="W8" i="10" l="1"/>
  <c r="X36" i="10"/>
  <c r="X8" i="10" s="1"/>
  <c r="J8" i="10"/>
  <c r="W37" i="9"/>
  <c r="W36" i="9" s="1"/>
  <c r="O36" i="9"/>
  <c r="W18" i="9"/>
  <c r="X21" i="9"/>
  <c r="W31" i="9"/>
  <c r="X29" i="9"/>
  <c r="X28" i="9" s="1"/>
  <c r="O9" i="9"/>
  <c r="I8" i="9"/>
  <c r="Q8" i="9"/>
  <c r="P8" i="9"/>
  <c r="X81" i="9"/>
  <c r="X80" i="9"/>
  <c r="J9" i="9"/>
  <c r="J40" i="9"/>
  <c r="J36" i="9" s="1"/>
  <c r="X50" i="9"/>
  <c r="X49" i="9" s="1"/>
  <c r="X36" i="9" s="1"/>
  <c r="J74" i="9"/>
  <c r="W10" i="9"/>
  <c r="J14" i="9"/>
  <c r="J31" i="9"/>
  <c r="J80" i="9"/>
  <c r="X19" i="9"/>
  <c r="W23" i="9"/>
  <c r="W62" i="9"/>
  <c r="W68" i="9"/>
  <c r="J52" i="9"/>
  <c r="B8" i="8"/>
  <c r="B15" i="8"/>
  <c r="O8" i="9" l="1"/>
  <c r="X18" i="9"/>
  <c r="X9" i="9" s="1"/>
  <c r="X8" i="9"/>
  <c r="J8" i="9"/>
  <c r="W9" i="9"/>
  <c r="W8" i="9" s="1"/>
  <c r="W11" i="7"/>
  <c r="W10" i="7" s="1"/>
  <c r="N10" i="7"/>
  <c r="X82" i="7"/>
  <c r="X81" i="7" s="1"/>
  <c r="W82" i="7"/>
  <c r="J82" i="7"/>
  <c r="J81" i="7" s="1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I81" i="7"/>
  <c r="H81" i="7"/>
  <c r="G81" i="7"/>
  <c r="W80" i="7"/>
  <c r="V80" i="7"/>
  <c r="U80" i="7"/>
  <c r="T80" i="7"/>
  <c r="S80" i="7"/>
  <c r="R80" i="7"/>
  <c r="Q80" i="7"/>
  <c r="P80" i="7"/>
  <c r="O80" i="7"/>
  <c r="N80" i="7"/>
  <c r="M80" i="7"/>
  <c r="L80" i="7"/>
  <c r="K80" i="7"/>
  <c r="J80" i="7"/>
  <c r="I80" i="7"/>
  <c r="H80" i="7"/>
  <c r="G80" i="7"/>
  <c r="W78" i="7"/>
  <c r="W77" i="7" s="1"/>
  <c r="J78" i="7"/>
  <c r="V77" i="7"/>
  <c r="U77" i="7"/>
  <c r="T77" i="7"/>
  <c r="S77" i="7"/>
  <c r="R77" i="7"/>
  <c r="Q77" i="7"/>
  <c r="P77" i="7"/>
  <c r="O77" i="7"/>
  <c r="N77" i="7"/>
  <c r="M77" i="7"/>
  <c r="L77" i="7"/>
  <c r="K77" i="7"/>
  <c r="J77" i="7"/>
  <c r="I77" i="7"/>
  <c r="H77" i="7"/>
  <c r="G77" i="7"/>
  <c r="X75" i="7"/>
  <c r="X74" i="7" s="1"/>
  <c r="W75" i="7"/>
  <c r="J75" i="7"/>
  <c r="J74" i="7" s="1"/>
  <c r="W74" i="7"/>
  <c r="V74" i="7"/>
  <c r="U74" i="7"/>
  <c r="T74" i="7"/>
  <c r="S74" i="7"/>
  <c r="R74" i="7"/>
  <c r="Q74" i="7"/>
  <c r="P74" i="7"/>
  <c r="O74" i="7"/>
  <c r="N74" i="7"/>
  <c r="M74" i="7"/>
  <c r="L74" i="7"/>
  <c r="K74" i="7"/>
  <c r="I74" i="7"/>
  <c r="H74" i="7"/>
  <c r="G74" i="7"/>
  <c r="W72" i="7"/>
  <c r="J72" i="7"/>
  <c r="X72" i="7" s="1"/>
  <c r="X71" i="7" s="1"/>
  <c r="W71" i="7"/>
  <c r="V71" i="7"/>
  <c r="U71" i="7"/>
  <c r="T71" i="7"/>
  <c r="S71" i="7"/>
  <c r="R71" i="7"/>
  <c r="Q71" i="7"/>
  <c r="P71" i="7"/>
  <c r="O71" i="7"/>
  <c r="N71" i="7"/>
  <c r="M71" i="7"/>
  <c r="L71" i="7"/>
  <c r="K71" i="7"/>
  <c r="I71" i="7"/>
  <c r="H71" i="7"/>
  <c r="G71" i="7"/>
  <c r="W69" i="7"/>
  <c r="W68" i="7" s="1"/>
  <c r="J69" i="7"/>
  <c r="X69" i="7" s="1"/>
  <c r="X68" i="7" s="1"/>
  <c r="V68" i="7"/>
  <c r="U68" i="7"/>
  <c r="T68" i="7"/>
  <c r="S68" i="7"/>
  <c r="R68" i="7"/>
  <c r="Q68" i="7"/>
  <c r="P68" i="7"/>
  <c r="O68" i="7"/>
  <c r="N68" i="7"/>
  <c r="M68" i="7"/>
  <c r="L68" i="7"/>
  <c r="K68" i="7"/>
  <c r="I68" i="7"/>
  <c r="H68" i="7"/>
  <c r="G68" i="7"/>
  <c r="W65" i="7"/>
  <c r="X65" i="7" s="1"/>
  <c r="J65" i="7"/>
  <c r="W63" i="7"/>
  <c r="W62" i="7" s="1"/>
  <c r="J63" i="7"/>
  <c r="X63" i="7" s="1"/>
  <c r="V62" i="7"/>
  <c r="U62" i="7"/>
  <c r="T62" i="7"/>
  <c r="S62" i="7"/>
  <c r="R62" i="7"/>
  <c r="Q62" i="7"/>
  <c r="P62" i="7"/>
  <c r="O62" i="7"/>
  <c r="N62" i="7"/>
  <c r="L62" i="7"/>
  <c r="K62" i="7"/>
  <c r="I62" i="7"/>
  <c r="H62" i="7"/>
  <c r="G62" i="7"/>
  <c r="W58" i="7"/>
  <c r="W57" i="7" s="1"/>
  <c r="J58" i="7"/>
  <c r="X58" i="7" s="1"/>
  <c r="X57" i="7" s="1"/>
  <c r="V57" i="7"/>
  <c r="U57" i="7"/>
  <c r="T57" i="7"/>
  <c r="S57" i="7"/>
  <c r="R57" i="7"/>
  <c r="Q57" i="7"/>
  <c r="P57" i="7"/>
  <c r="O57" i="7"/>
  <c r="N57" i="7"/>
  <c r="L57" i="7"/>
  <c r="K57" i="7"/>
  <c r="I57" i="7"/>
  <c r="H57" i="7"/>
  <c r="G57" i="7"/>
  <c r="J55" i="7"/>
  <c r="X55" i="7" s="1"/>
  <c r="X53" i="7"/>
  <c r="X52" i="7" s="1"/>
  <c r="W53" i="7"/>
  <c r="J53" i="7"/>
  <c r="J52" i="7" s="1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I52" i="7"/>
  <c r="H52" i="7"/>
  <c r="G52" i="7"/>
  <c r="W50" i="7"/>
  <c r="W49" i="7" s="1"/>
  <c r="J50" i="7"/>
  <c r="X50" i="7" s="1"/>
  <c r="X49" i="7" s="1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W47" i="7"/>
  <c r="W46" i="7" s="1"/>
  <c r="J47" i="7"/>
  <c r="X47" i="7" s="1"/>
  <c r="X46" i="7" s="1"/>
  <c r="V46" i="7"/>
  <c r="U46" i="7"/>
  <c r="T46" i="7"/>
  <c r="S46" i="7"/>
  <c r="R46" i="7"/>
  <c r="Q46" i="7"/>
  <c r="P46" i="7"/>
  <c r="O46" i="7"/>
  <c r="N46" i="7"/>
  <c r="M46" i="7"/>
  <c r="L46" i="7"/>
  <c r="K46" i="7"/>
  <c r="I46" i="7"/>
  <c r="H46" i="7"/>
  <c r="G46" i="7"/>
  <c r="W44" i="7"/>
  <c r="W43" i="7" s="1"/>
  <c r="J44" i="7"/>
  <c r="V43" i="7"/>
  <c r="V36" i="7" s="1"/>
  <c r="U43" i="7"/>
  <c r="T43" i="7"/>
  <c r="S43" i="7"/>
  <c r="R43" i="7"/>
  <c r="Q43" i="7"/>
  <c r="P43" i="7"/>
  <c r="O43" i="7"/>
  <c r="N43" i="7"/>
  <c r="N36" i="7" s="1"/>
  <c r="M43" i="7"/>
  <c r="L43" i="7"/>
  <c r="K43" i="7"/>
  <c r="J43" i="7"/>
  <c r="I43" i="7"/>
  <c r="H43" i="7"/>
  <c r="G43" i="7"/>
  <c r="X41" i="7"/>
  <c r="X40" i="7" s="1"/>
  <c r="W41" i="7"/>
  <c r="J41" i="7"/>
  <c r="J40" i="7" s="1"/>
  <c r="W40" i="7"/>
  <c r="V40" i="7"/>
  <c r="U40" i="7"/>
  <c r="T40" i="7"/>
  <c r="S40" i="7"/>
  <c r="S36" i="7" s="1"/>
  <c r="R40" i="7"/>
  <c r="Q40" i="7"/>
  <c r="P40" i="7"/>
  <c r="O40" i="7"/>
  <c r="O36" i="7" s="1"/>
  <c r="N40" i="7"/>
  <c r="M40" i="7"/>
  <c r="L40" i="7"/>
  <c r="K40" i="7"/>
  <c r="K36" i="7" s="1"/>
  <c r="I40" i="7"/>
  <c r="H40" i="7"/>
  <c r="G40" i="7"/>
  <c r="G36" i="7" s="1"/>
  <c r="W38" i="7"/>
  <c r="J38" i="7"/>
  <c r="X38" i="7" s="1"/>
  <c r="X37" i="7" s="1"/>
  <c r="W37" i="7"/>
  <c r="V37" i="7"/>
  <c r="U37" i="7"/>
  <c r="U36" i="7" s="1"/>
  <c r="T37" i="7"/>
  <c r="T36" i="7" s="1"/>
  <c r="S37" i="7"/>
  <c r="R37" i="7"/>
  <c r="Q37" i="7"/>
  <c r="Q36" i="7" s="1"/>
  <c r="P37" i="7"/>
  <c r="P36" i="7" s="1"/>
  <c r="O37" i="7"/>
  <c r="N37" i="7"/>
  <c r="M37" i="7"/>
  <c r="M36" i="7" s="1"/>
  <c r="L37" i="7"/>
  <c r="L36" i="7" s="1"/>
  <c r="K37" i="7"/>
  <c r="I37" i="7"/>
  <c r="I36" i="7" s="1"/>
  <c r="H37" i="7"/>
  <c r="H36" i="7" s="1"/>
  <c r="G37" i="7"/>
  <c r="R36" i="7"/>
  <c r="X34" i="7"/>
  <c r="W34" i="7"/>
  <c r="J34" i="7"/>
  <c r="J32" i="7"/>
  <c r="X32" i="7" s="1"/>
  <c r="X31" i="7" s="1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I31" i="7"/>
  <c r="H31" i="7"/>
  <c r="G31" i="7"/>
  <c r="W29" i="7"/>
  <c r="W28" i="7" s="1"/>
  <c r="J29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G28" i="7"/>
  <c r="W26" i="7"/>
  <c r="X26" i="7" s="1"/>
  <c r="J26" i="7"/>
  <c r="W24" i="7"/>
  <c r="W23" i="7" s="1"/>
  <c r="J24" i="7"/>
  <c r="X24" i="7" s="1"/>
  <c r="V23" i="7"/>
  <c r="U23" i="7"/>
  <c r="T23" i="7"/>
  <c r="S23" i="7"/>
  <c r="R23" i="7"/>
  <c r="Q23" i="7"/>
  <c r="P23" i="7"/>
  <c r="O23" i="7"/>
  <c r="N23" i="7"/>
  <c r="M23" i="7"/>
  <c r="L23" i="7"/>
  <c r="K23" i="7"/>
  <c r="I23" i="7"/>
  <c r="H23" i="7"/>
  <c r="G23" i="7"/>
  <c r="W21" i="7"/>
  <c r="X21" i="7" s="1"/>
  <c r="J21" i="7"/>
  <c r="W19" i="7"/>
  <c r="W18" i="7" s="1"/>
  <c r="J19" i="7"/>
  <c r="X19" i="7" s="1"/>
  <c r="X18" i="7" s="1"/>
  <c r="V18" i="7"/>
  <c r="U18" i="7"/>
  <c r="U9" i="7" s="1"/>
  <c r="U8" i="7" s="1"/>
  <c r="T18" i="7"/>
  <c r="S18" i="7"/>
  <c r="R18" i="7"/>
  <c r="Q18" i="7"/>
  <c r="P18" i="7"/>
  <c r="O18" i="7"/>
  <c r="N18" i="7"/>
  <c r="M18" i="7"/>
  <c r="M9" i="7" s="1"/>
  <c r="M8" i="7" s="1"/>
  <c r="L18" i="7"/>
  <c r="K18" i="7"/>
  <c r="I18" i="7"/>
  <c r="H18" i="7"/>
  <c r="G18" i="7"/>
  <c r="W15" i="7"/>
  <c r="X15" i="7" s="1"/>
  <c r="X14" i="7" s="1"/>
  <c r="J15" i="7"/>
  <c r="V14" i="7"/>
  <c r="V9" i="7" s="1"/>
  <c r="V8" i="7" s="1"/>
  <c r="U14" i="7"/>
  <c r="T14" i="7"/>
  <c r="S14" i="7"/>
  <c r="R14" i="7"/>
  <c r="R9" i="7" s="1"/>
  <c r="R8" i="7" s="1"/>
  <c r="Q14" i="7"/>
  <c r="P14" i="7"/>
  <c r="O14" i="7"/>
  <c r="N14" i="7"/>
  <c r="N9" i="7" s="1"/>
  <c r="N8" i="7" s="1"/>
  <c r="M14" i="7"/>
  <c r="L14" i="7"/>
  <c r="K14" i="7"/>
  <c r="J14" i="7"/>
  <c r="I14" i="7"/>
  <c r="H14" i="7"/>
  <c r="G14" i="7"/>
  <c r="X11" i="7"/>
  <c r="X10" i="7" s="1"/>
  <c r="J11" i="7"/>
  <c r="J10" i="7" s="1"/>
  <c r="V10" i="7"/>
  <c r="U10" i="7"/>
  <c r="T10" i="7"/>
  <c r="T9" i="7" s="1"/>
  <c r="T8" i="7" s="1"/>
  <c r="S10" i="7"/>
  <c r="S9" i="7" s="1"/>
  <c r="S8" i="7" s="1"/>
  <c r="R10" i="7"/>
  <c r="Q10" i="7"/>
  <c r="P10" i="7"/>
  <c r="P9" i="7" s="1"/>
  <c r="P8" i="7" s="1"/>
  <c r="O10" i="7"/>
  <c r="O9" i="7" s="1"/>
  <c r="M10" i="7"/>
  <c r="L10" i="7"/>
  <c r="L9" i="7" s="1"/>
  <c r="L8" i="7" s="1"/>
  <c r="K10" i="7"/>
  <c r="K9" i="7" s="1"/>
  <c r="K8" i="7" s="1"/>
  <c r="I10" i="7"/>
  <c r="H10" i="7"/>
  <c r="H9" i="7" s="1"/>
  <c r="H8" i="7" s="1"/>
  <c r="G10" i="7"/>
  <c r="G9" i="7" s="1"/>
  <c r="G8" i="7" s="1"/>
  <c r="Q9" i="7"/>
  <c r="I9" i="7"/>
  <c r="W36" i="7" l="1"/>
  <c r="X62" i="7"/>
  <c r="I8" i="7"/>
  <c r="Q8" i="7"/>
  <c r="O8" i="7"/>
  <c r="X23" i="7"/>
  <c r="X9" i="7" s="1"/>
  <c r="W14" i="7"/>
  <c r="W9" i="7" s="1"/>
  <c r="W8" i="7" s="1"/>
  <c r="J18" i="7"/>
  <c r="J9" i="7" s="1"/>
  <c r="J23" i="7"/>
  <c r="X29" i="7"/>
  <c r="X28" i="7" s="1"/>
  <c r="X44" i="7"/>
  <c r="X43" i="7" s="1"/>
  <c r="X36" i="7" s="1"/>
  <c r="J68" i="7"/>
  <c r="X78" i="7"/>
  <c r="X77" i="7" s="1"/>
  <c r="J62" i="7"/>
  <c r="X80" i="7"/>
  <c r="J31" i="7"/>
  <c r="J46" i="7"/>
  <c r="J37" i="7"/>
  <c r="J57" i="7"/>
  <c r="J71" i="7"/>
  <c r="W75" i="6"/>
  <c r="W72" i="6"/>
  <c r="N74" i="6"/>
  <c r="N71" i="6"/>
  <c r="J72" i="6"/>
  <c r="X8" i="7" l="1"/>
  <c r="J36" i="7"/>
  <c r="J8" i="7" s="1"/>
  <c r="W58" i="6"/>
  <c r="N57" i="6"/>
  <c r="W65" i="6"/>
  <c r="W62" i="6" s="1"/>
  <c r="N62" i="6"/>
  <c r="W82" i="6"/>
  <c r="W80" i="6" s="1"/>
  <c r="J82" i="6"/>
  <c r="V81" i="6"/>
  <c r="U81" i="6"/>
  <c r="T81" i="6"/>
  <c r="S81" i="6"/>
  <c r="R81" i="6"/>
  <c r="Q81" i="6"/>
  <c r="P81" i="6"/>
  <c r="O81" i="6"/>
  <c r="N81" i="6"/>
  <c r="M81" i="6"/>
  <c r="L81" i="6"/>
  <c r="K81" i="6"/>
  <c r="I81" i="6"/>
  <c r="H81" i="6"/>
  <c r="G81" i="6"/>
  <c r="V80" i="6"/>
  <c r="U80" i="6"/>
  <c r="T80" i="6"/>
  <c r="S80" i="6"/>
  <c r="R80" i="6"/>
  <c r="Q80" i="6"/>
  <c r="P80" i="6"/>
  <c r="O80" i="6"/>
  <c r="N80" i="6"/>
  <c r="M80" i="6"/>
  <c r="L80" i="6"/>
  <c r="K80" i="6"/>
  <c r="J80" i="6"/>
  <c r="I80" i="6"/>
  <c r="H80" i="6"/>
  <c r="G80" i="6"/>
  <c r="W78" i="6"/>
  <c r="J78" i="6"/>
  <c r="X78" i="6" s="1"/>
  <c r="X77" i="6" s="1"/>
  <c r="W77" i="6"/>
  <c r="V77" i="6"/>
  <c r="U77" i="6"/>
  <c r="T77" i="6"/>
  <c r="S77" i="6"/>
  <c r="R77" i="6"/>
  <c r="Q77" i="6"/>
  <c r="P77" i="6"/>
  <c r="O77" i="6"/>
  <c r="N77" i="6"/>
  <c r="M77" i="6"/>
  <c r="L77" i="6"/>
  <c r="K77" i="6"/>
  <c r="J77" i="6"/>
  <c r="I77" i="6"/>
  <c r="H77" i="6"/>
  <c r="G77" i="6"/>
  <c r="W74" i="6"/>
  <c r="J75" i="6"/>
  <c r="V74" i="6"/>
  <c r="U74" i="6"/>
  <c r="T74" i="6"/>
  <c r="S74" i="6"/>
  <c r="R74" i="6"/>
  <c r="Q74" i="6"/>
  <c r="P74" i="6"/>
  <c r="O74" i="6"/>
  <c r="M74" i="6"/>
  <c r="L74" i="6"/>
  <c r="K74" i="6"/>
  <c r="J74" i="6"/>
  <c r="I74" i="6"/>
  <c r="H74" i="6"/>
  <c r="G74" i="6"/>
  <c r="X72" i="6"/>
  <c r="X71" i="6" s="1"/>
  <c r="W71" i="6"/>
  <c r="V71" i="6"/>
  <c r="U71" i="6"/>
  <c r="T71" i="6"/>
  <c r="S71" i="6"/>
  <c r="R71" i="6"/>
  <c r="Q71" i="6"/>
  <c r="P71" i="6"/>
  <c r="O71" i="6"/>
  <c r="M71" i="6"/>
  <c r="L71" i="6"/>
  <c r="K71" i="6"/>
  <c r="I71" i="6"/>
  <c r="H71" i="6"/>
  <c r="G71" i="6"/>
  <c r="W69" i="6"/>
  <c r="J69" i="6"/>
  <c r="X69" i="6" s="1"/>
  <c r="X68" i="6" s="1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I68" i="6"/>
  <c r="H68" i="6"/>
  <c r="G68" i="6"/>
  <c r="J65" i="6"/>
  <c r="W63" i="6"/>
  <c r="J63" i="6"/>
  <c r="X63" i="6" s="1"/>
  <c r="V62" i="6"/>
  <c r="U62" i="6"/>
  <c r="T62" i="6"/>
  <c r="S62" i="6"/>
  <c r="R62" i="6"/>
  <c r="Q62" i="6"/>
  <c r="P62" i="6"/>
  <c r="O62" i="6"/>
  <c r="L62" i="6"/>
  <c r="K62" i="6"/>
  <c r="J62" i="6"/>
  <c r="I62" i="6"/>
  <c r="H62" i="6"/>
  <c r="G62" i="6"/>
  <c r="W57" i="6"/>
  <c r="J58" i="6"/>
  <c r="X58" i="6" s="1"/>
  <c r="X57" i="6" s="1"/>
  <c r="V57" i="6"/>
  <c r="U57" i="6"/>
  <c r="T57" i="6"/>
  <c r="S57" i="6"/>
  <c r="R57" i="6"/>
  <c r="Q57" i="6"/>
  <c r="P57" i="6"/>
  <c r="O57" i="6"/>
  <c r="L57" i="6"/>
  <c r="K57" i="6"/>
  <c r="I57" i="6"/>
  <c r="H57" i="6"/>
  <c r="G57" i="6"/>
  <c r="J55" i="6"/>
  <c r="X55" i="6" s="1"/>
  <c r="X53" i="6"/>
  <c r="X52" i="6" s="1"/>
  <c r="W53" i="6"/>
  <c r="J53" i="6"/>
  <c r="J52" i="6" s="1"/>
  <c r="W52" i="6"/>
  <c r="V52" i="6"/>
  <c r="U52" i="6"/>
  <c r="T52" i="6"/>
  <c r="S52" i="6"/>
  <c r="R52" i="6"/>
  <c r="Q52" i="6"/>
  <c r="P52" i="6"/>
  <c r="O52" i="6"/>
  <c r="N52" i="6"/>
  <c r="M52" i="6"/>
  <c r="L52" i="6"/>
  <c r="K52" i="6"/>
  <c r="I52" i="6"/>
  <c r="H52" i="6"/>
  <c r="G52" i="6"/>
  <c r="W50" i="6"/>
  <c r="W49" i="6" s="1"/>
  <c r="J50" i="6"/>
  <c r="J49" i="6" s="1"/>
  <c r="V49" i="6"/>
  <c r="U49" i="6"/>
  <c r="T49" i="6"/>
  <c r="S49" i="6"/>
  <c r="R49" i="6"/>
  <c r="Q49" i="6"/>
  <c r="P49" i="6"/>
  <c r="O49" i="6"/>
  <c r="N49" i="6"/>
  <c r="M49" i="6"/>
  <c r="L49" i="6"/>
  <c r="K49" i="6"/>
  <c r="I49" i="6"/>
  <c r="H49" i="6"/>
  <c r="G49" i="6"/>
  <c r="W47" i="6"/>
  <c r="J47" i="6"/>
  <c r="X47" i="6" s="1"/>
  <c r="X46" i="6" s="1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W44" i="6"/>
  <c r="W43" i="6" s="1"/>
  <c r="J44" i="6"/>
  <c r="V43" i="6"/>
  <c r="U43" i="6"/>
  <c r="T43" i="6"/>
  <c r="S43" i="6"/>
  <c r="S36" i="6" s="1"/>
  <c r="R43" i="6"/>
  <c r="Q43" i="6"/>
  <c r="P43" i="6"/>
  <c r="O43" i="6"/>
  <c r="N43" i="6"/>
  <c r="M43" i="6"/>
  <c r="L43" i="6"/>
  <c r="K43" i="6"/>
  <c r="K36" i="6" s="1"/>
  <c r="J43" i="6"/>
  <c r="I43" i="6"/>
  <c r="H43" i="6"/>
  <c r="G43" i="6"/>
  <c r="W41" i="6"/>
  <c r="J41" i="6"/>
  <c r="X41" i="6" s="1"/>
  <c r="X40" i="6" s="1"/>
  <c r="W40" i="6"/>
  <c r="V40" i="6"/>
  <c r="U40" i="6"/>
  <c r="T40" i="6"/>
  <c r="S40" i="6"/>
  <c r="R40" i="6"/>
  <c r="Q40" i="6"/>
  <c r="Q36" i="6" s="1"/>
  <c r="P40" i="6"/>
  <c r="P36" i="6" s="1"/>
  <c r="O40" i="6"/>
  <c r="O36" i="6" s="1"/>
  <c r="N40" i="6"/>
  <c r="M40" i="6"/>
  <c r="L40" i="6"/>
  <c r="K40" i="6"/>
  <c r="I40" i="6"/>
  <c r="H40" i="6"/>
  <c r="G40" i="6"/>
  <c r="G36" i="6" s="1"/>
  <c r="W38" i="6"/>
  <c r="J38" i="6"/>
  <c r="X38" i="6" s="1"/>
  <c r="X37" i="6" s="1"/>
  <c r="W37" i="6"/>
  <c r="V37" i="6"/>
  <c r="U37" i="6"/>
  <c r="U36" i="6" s="1"/>
  <c r="T37" i="6"/>
  <c r="T36" i="6" s="1"/>
  <c r="S37" i="6"/>
  <c r="R37" i="6"/>
  <c r="R36" i="6" s="1"/>
  <c r="Q37" i="6"/>
  <c r="P37" i="6"/>
  <c r="O37" i="6"/>
  <c r="N37" i="6"/>
  <c r="M37" i="6"/>
  <c r="M36" i="6" s="1"/>
  <c r="L37" i="6"/>
  <c r="L36" i="6" s="1"/>
  <c r="K37" i="6"/>
  <c r="I37" i="6"/>
  <c r="H37" i="6"/>
  <c r="G37" i="6"/>
  <c r="V36" i="6"/>
  <c r="N36" i="6"/>
  <c r="X34" i="6"/>
  <c r="X31" i="6" s="1"/>
  <c r="W34" i="6"/>
  <c r="J34" i="6"/>
  <c r="X32" i="6"/>
  <c r="J32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W29" i="6"/>
  <c r="W28" i="6" s="1"/>
  <c r="J29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G28" i="6"/>
  <c r="W26" i="6"/>
  <c r="J26" i="6"/>
  <c r="X26" i="6" s="1"/>
  <c r="W24" i="6"/>
  <c r="W23" i="6" s="1"/>
  <c r="J24" i="6"/>
  <c r="X24" i="6" s="1"/>
  <c r="X23" i="6" s="1"/>
  <c r="V23" i="6"/>
  <c r="U23" i="6"/>
  <c r="T23" i="6"/>
  <c r="S23" i="6"/>
  <c r="R23" i="6"/>
  <c r="Q23" i="6"/>
  <c r="P23" i="6"/>
  <c r="O23" i="6"/>
  <c r="N23" i="6"/>
  <c r="M23" i="6"/>
  <c r="L23" i="6"/>
  <c r="K23" i="6"/>
  <c r="I23" i="6"/>
  <c r="H23" i="6"/>
  <c r="G23" i="6"/>
  <c r="W21" i="6"/>
  <c r="J21" i="6"/>
  <c r="X21" i="6" s="1"/>
  <c r="W19" i="6"/>
  <c r="W18" i="6" s="1"/>
  <c r="J19" i="6"/>
  <c r="X19" i="6" s="1"/>
  <c r="X18" i="6" s="1"/>
  <c r="V18" i="6"/>
  <c r="U18" i="6"/>
  <c r="T18" i="6"/>
  <c r="S18" i="6"/>
  <c r="R18" i="6"/>
  <c r="R9" i="6" s="1"/>
  <c r="R8" i="6" s="1"/>
  <c r="Q18" i="6"/>
  <c r="P18" i="6"/>
  <c r="O18" i="6"/>
  <c r="N18" i="6"/>
  <c r="M18" i="6"/>
  <c r="L18" i="6"/>
  <c r="K18" i="6"/>
  <c r="I18" i="6"/>
  <c r="H18" i="6"/>
  <c r="G18" i="6"/>
  <c r="W15" i="6"/>
  <c r="J15" i="6"/>
  <c r="J14" i="6" s="1"/>
  <c r="W14" i="6"/>
  <c r="W9" i="6" s="1"/>
  <c r="V14" i="6"/>
  <c r="V9" i="6" s="1"/>
  <c r="V8" i="6" s="1"/>
  <c r="U14" i="6"/>
  <c r="T14" i="6"/>
  <c r="S14" i="6"/>
  <c r="R14" i="6"/>
  <c r="Q14" i="6"/>
  <c r="Q9" i="6" s="1"/>
  <c r="Q8" i="6" s="1"/>
  <c r="P14" i="6"/>
  <c r="P9" i="6" s="1"/>
  <c r="P8" i="6" s="1"/>
  <c r="O14" i="6"/>
  <c r="O9" i="6" s="1"/>
  <c r="O8" i="6" s="1"/>
  <c r="N14" i="6"/>
  <c r="N9" i="6" s="1"/>
  <c r="M14" i="6"/>
  <c r="L14" i="6"/>
  <c r="K14" i="6"/>
  <c r="I14" i="6"/>
  <c r="I9" i="6" s="1"/>
  <c r="H14" i="6"/>
  <c r="H9" i="6" s="1"/>
  <c r="G14" i="6"/>
  <c r="G9" i="6" s="1"/>
  <c r="G8" i="6" s="1"/>
  <c r="X11" i="6"/>
  <c r="X10" i="6" s="1"/>
  <c r="W11" i="6"/>
  <c r="J11" i="6"/>
  <c r="J10" i="6" s="1"/>
  <c r="W10" i="6"/>
  <c r="V10" i="6"/>
  <c r="U10" i="6"/>
  <c r="T10" i="6"/>
  <c r="T9" i="6" s="1"/>
  <c r="T8" i="6" s="1"/>
  <c r="S10" i="6"/>
  <c r="S9" i="6" s="1"/>
  <c r="S8" i="6" s="1"/>
  <c r="R10" i="6"/>
  <c r="Q10" i="6"/>
  <c r="P10" i="6"/>
  <c r="O10" i="6"/>
  <c r="N10" i="6"/>
  <c r="M10" i="6"/>
  <c r="L10" i="6"/>
  <c r="L9" i="6" s="1"/>
  <c r="L8" i="6" s="1"/>
  <c r="K10" i="6"/>
  <c r="K9" i="6" s="1"/>
  <c r="K8" i="6" s="1"/>
  <c r="I10" i="6"/>
  <c r="H10" i="6"/>
  <c r="G10" i="6"/>
  <c r="U9" i="6"/>
  <c r="U8" i="6" s="1"/>
  <c r="M9" i="6"/>
  <c r="M8" i="6" s="1"/>
  <c r="W81" i="6" l="1"/>
  <c r="X82" i="6"/>
  <c r="X80" i="6" s="1"/>
  <c r="I36" i="6"/>
  <c r="I8" i="6" s="1"/>
  <c r="H36" i="6"/>
  <c r="H8" i="6" s="1"/>
  <c r="X65" i="6"/>
  <c r="X62" i="6" s="1"/>
  <c r="N8" i="6"/>
  <c r="J9" i="6"/>
  <c r="W36" i="6"/>
  <c r="W8" i="6" s="1"/>
  <c r="X81" i="6"/>
  <c r="J18" i="6"/>
  <c r="X50" i="6"/>
  <c r="X49" i="6" s="1"/>
  <c r="J71" i="6"/>
  <c r="J37" i="6"/>
  <c r="J57" i="6"/>
  <c r="J68" i="6"/>
  <c r="X44" i="6"/>
  <c r="X43" i="6" s="1"/>
  <c r="X15" i="6"/>
  <c r="X14" i="6" s="1"/>
  <c r="X9" i="6" s="1"/>
  <c r="J23" i="6"/>
  <c r="X75" i="6"/>
  <c r="X74" i="6" s="1"/>
  <c r="J40" i="6"/>
  <c r="J81" i="6"/>
  <c r="X29" i="6"/>
  <c r="X28" i="6" s="1"/>
  <c r="W79" i="5"/>
  <c r="X79" i="5" s="1"/>
  <c r="J79" i="5"/>
  <c r="W78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I78" i="5"/>
  <c r="H78" i="5"/>
  <c r="G78" i="5"/>
  <c r="W77" i="5"/>
  <c r="V77" i="5"/>
  <c r="U77" i="5"/>
  <c r="T77" i="5"/>
  <c r="S77" i="5"/>
  <c r="R77" i="5"/>
  <c r="Q77" i="5"/>
  <c r="P77" i="5"/>
  <c r="O77" i="5"/>
  <c r="N77" i="5"/>
  <c r="M77" i="5"/>
  <c r="L77" i="5"/>
  <c r="K77" i="5"/>
  <c r="J77" i="5"/>
  <c r="I77" i="5"/>
  <c r="H77" i="5"/>
  <c r="G77" i="5"/>
  <c r="X75" i="5"/>
  <c r="X74" i="5" s="1"/>
  <c r="W75" i="5"/>
  <c r="W74" i="5" s="1"/>
  <c r="J75" i="5"/>
  <c r="J74" i="5" s="1"/>
  <c r="V74" i="5"/>
  <c r="U74" i="5"/>
  <c r="T74" i="5"/>
  <c r="S74" i="5"/>
  <c r="R74" i="5"/>
  <c r="Q74" i="5"/>
  <c r="P74" i="5"/>
  <c r="O74" i="5"/>
  <c r="N74" i="5"/>
  <c r="M74" i="5"/>
  <c r="L74" i="5"/>
  <c r="K74" i="5"/>
  <c r="I74" i="5"/>
  <c r="H74" i="5"/>
  <c r="G74" i="5"/>
  <c r="W72" i="5"/>
  <c r="W71" i="5" s="1"/>
  <c r="J72" i="5"/>
  <c r="X72" i="5" s="1"/>
  <c r="X71" i="5" s="1"/>
  <c r="V71" i="5"/>
  <c r="U71" i="5"/>
  <c r="T71" i="5"/>
  <c r="S71" i="5"/>
  <c r="R71" i="5"/>
  <c r="Q71" i="5"/>
  <c r="P71" i="5"/>
  <c r="O71" i="5"/>
  <c r="N71" i="5"/>
  <c r="M71" i="5"/>
  <c r="L71" i="5"/>
  <c r="K71" i="5"/>
  <c r="I71" i="5"/>
  <c r="H71" i="5"/>
  <c r="G71" i="5"/>
  <c r="X69" i="5"/>
  <c r="W69" i="5"/>
  <c r="J69" i="5"/>
  <c r="J68" i="5" s="1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I68" i="5"/>
  <c r="H68" i="5"/>
  <c r="G68" i="5"/>
  <c r="W66" i="5"/>
  <c r="W65" i="5" s="1"/>
  <c r="J66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J63" i="5"/>
  <c r="X63" i="5" s="1"/>
  <c r="W61" i="5"/>
  <c r="W60" i="5" s="1"/>
  <c r="J61" i="5"/>
  <c r="X61" i="5" s="1"/>
  <c r="X60" i="5" s="1"/>
  <c r="V60" i="5"/>
  <c r="U60" i="5"/>
  <c r="T60" i="5"/>
  <c r="S60" i="5"/>
  <c r="R60" i="5"/>
  <c r="Q60" i="5"/>
  <c r="P60" i="5"/>
  <c r="O60" i="5"/>
  <c r="L60" i="5"/>
  <c r="K60" i="5"/>
  <c r="I60" i="5"/>
  <c r="H60" i="5"/>
  <c r="G60" i="5"/>
  <c r="W58" i="5"/>
  <c r="W57" i="5" s="1"/>
  <c r="J58" i="5"/>
  <c r="V57" i="5"/>
  <c r="U57" i="5"/>
  <c r="T57" i="5"/>
  <c r="S57" i="5"/>
  <c r="R57" i="5"/>
  <c r="Q57" i="5"/>
  <c r="P57" i="5"/>
  <c r="O57" i="5"/>
  <c r="L57" i="5"/>
  <c r="K57" i="5"/>
  <c r="J57" i="5"/>
  <c r="I57" i="5"/>
  <c r="H57" i="5"/>
  <c r="G57" i="5"/>
  <c r="J55" i="5"/>
  <c r="X55" i="5" s="1"/>
  <c r="W53" i="5"/>
  <c r="W52" i="5" s="1"/>
  <c r="J53" i="5"/>
  <c r="J52" i="5" s="1"/>
  <c r="V52" i="5"/>
  <c r="U52" i="5"/>
  <c r="T52" i="5"/>
  <c r="S52" i="5"/>
  <c r="R52" i="5"/>
  <c r="Q52" i="5"/>
  <c r="P52" i="5"/>
  <c r="O52" i="5"/>
  <c r="N52" i="5"/>
  <c r="M52" i="5"/>
  <c r="L52" i="5"/>
  <c r="K52" i="5"/>
  <c r="I52" i="5"/>
  <c r="H52" i="5"/>
  <c r="G52" i="5"/>
  <c r="W50" i="5"/>
  <c r="W49" i="5" s="1"/>
  <c r="J50" i="5"/>
  <c r="X50" i="5" s="1"/>
  <c r="X49" i="5" s="1"/>
  <c r="V49" i="5"/>
  <c r="U49" i="5"/>
  <c r="T49" i="5"/>
  <c r="S49" i="5"/>
  <c r="R49" i="5"/>
  <c r="Q49" i="5"/>
  <c r="P49" i="5"/>
  <c r="O49" i="5"/>
  <c r="N49" i="5"/>
  <c r="M49" i="5"/>
  <c r="L49" i="5"/>
  <c r="K49" i="5"/>
  <c r="I49" i="5"/>
  <c r="H49" i="5"/>
  <c r="G49" i="5"/>
  <c r="W47" i="5"/>
  <c r="W46" i="5" s="1"/>
  <c r="J47" i="5"/>
  <c r="J46" i="5" s="1"/>
  <c r="V46" i="5"/>
  <c r="U46" i="5"/>
  <c r="T46" i="5"/>
  <c r="S46" i="5"/>
  <c r="R46" i="5"/>
  <c r="Q46" i="5"/>
  <c r="P46" i="5"/>
  <c r="O46" i="5"/>
  <c r="N46" i="5"/>
  <c r="M46" i="5"/>
  <c r="L46" i="5"/>
  <c r="K46" i="5"/>
  <c r="I46" i="5"/>
  <c r="H46" i="5"/>
  <c r="G46" i="5"/>
  <c r="W44" i="5"/>
  <c r="X44" i="5" s="1"/>
  <c r="X43" i="5" s="1"/>
  <c r="J44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W41" i="5"/>
  <c r="J41" i="5"/>
  <c r="X41" i="5" s="1"/>
  <c r="X40" i="5" s="1"/>
  <c r="W40" i="5"/>
  <c r="V40" i="5"/>
  <c r="U40" i="5"/>
  <c r="T40" i="5"/>
  <c r="S40" i="5"/>
  <c r="R40" i="5"/>
  <c r="Q40" i="5"/>
  <c r="Q36" i="5" s="1"/>
  <c r="P40" i="5"/>
  <c r="P36" i="5" s="1"/>
  <c r="O40" i="5"/>
  <c r="O36" i="5" s="1"/>
  <c r="N40" i="5"/>
  <c r="M40" i="5"/>
  <c r="L40" i="5"/>
  <c r="K40" i="5"/>
  <c r="I40" i="5"/>
  <c r="I36" i="5" s="1"/>
  <c r="H40" i="5"/>
  <c r="H36" i="5" s="1"/>
  <c r="G40" i="5"/>
  <c r="G36" i="5" s="1"/>
  <c r="W38" i="5"/>
  <c r="X38" i="5" s="1"/>
  <c r="X37" i="5" s="1"/>
  <c r="J38" i="5"/>
  <c r="V37" i="5"/>
  <c r="U37" i="5"/>
  <c r="U36" i="5" s="1"/>
  <c r="T37" i="5"/>
  <c r="T36" i="5" s="1"/>
  <c r="S37" i="5"/>
  <c r="S36" i="5" s="1"/>
  <c r="R37" i="5"/>
  <c r="R36" i="5" s="1"/>
  <c r="Q37" i="5"/>
  <c r="P37" i="5"/>
  <c r="O37" i="5"/>
  <c r="N37" i="5"/>
  <c r="M37" i="5"/>
  <c r="M36" i="5" s="1"/>
  <c r="L37" i="5"/>
  <c r="L36" i="5" s="1"/>
  <c r="K37" i="5"/>
  <c r="K36" i="5" s="1"/>
  <c r="J37" i="5"/>
  <c r="I37" i="5"/>
  <c r="H37" i="5"/>
  <c r="G37" i="5"/>
  <c r="V36" i="5"/>
  <c r="W34" i="5"/>
  <c r="X34" i="5" s="1"/>
  <c r="J34" i="5"/>
  <c r="J32" i="5"/>
  <c r="X32" i="5" s="1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I31" i="5"/>
  <c r="H31" i="5"/>
  <c r="G31" i="5"/>
  <c r="W29" i="5"/>
  <c r="X29" i="5" s="1"/>
  <c r="X28" i="5" s="1"/>
  <c r="J29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G28" i="5"/>
  <c r="W26" i="5"/>
  <c r="J26" i="5"/>
  <c r="X26" i="5" s="1"/>
  <c r="W24" i="5"/>
  <c r="W23" i="5" s="1"/>
  <c r="J24" i="5"/>
  <c r="J23" i="5" s="1"/>
  <c r="V23" i="5"/>
  <c r="U23" i="5"/>
  <c r="T23" i="5"/>
  <c r="S23" i="5"/>
  <c r="R23" i="5"/>
  <c r="Q23" i="5"/>
  <c r="P23" i="5"/>
  <c r="O23" i="5"/>
  <c r="N23" i="5"/>
  <c r="M23" i="5"/>
  <c r="L23" i="5"/>
  <c r="K23" i="5"/>
  <c r="I23" i="5"/>
  <c r="H23" i="5"/>
  <c r="G23" i="5"/>
  <c r="W21" i="5"/>
  <c r="J21" i="5"/>
  <c r="X21" i="5" s="1"/>
  <c r="W19" i="5"/>
  <c r="W18" i="5" s="1"/>
  <c r="J19" i="5"/>
  <c r="V18" i="5"/>
  <c r="U18" i="5"/>
  <c r="T18" i="5"/>
  <c r="S18" i="5"/>
  <c r="R18" i="5"/>
  <c r="Q18" i="5"/>
  <c r="P18" i="5"/>
  <c r="O18" i="5"/>
  <c r="N18" i="5"/>
  <c r="M18" i="5"/>
  <c r="L18" i="5"/>
  <c r="K18" i="5"/>
  <c r="I18" i="5"/>
  <c r="H18" i="5"/>
  <c r="G18" i="5"/>
  <c r="W15" i="5"/>
  <c r="J15" i="5"/>
  <c r="X15" i="5" s="1"/>
  <c r="X14" i="5" s="1"/>
  <c r="W14" i="5"/>
  <c r="V14" i="5"/>
  <c r="V9" i="5" s="1"/>
  <c r="V8" i="5" s="1"/>
  <c r="U14" i="5"/>
  <c r="T14" i="5"/>
  <c r="S14" i="5"/>
  <c r="R14" i="5"/>
  <c r="Q14" i="5"/>
  <c r="P14" i="5"/>
  <c r="P9" i="5" s="1"/>
  <c r="P8" i="5" s="1"/>
  <c r="O14" i="5"/>
  <c r="O9" i="5" s="1"/>
  <c r="O8" i="5" s="1"/>
  <c r="N14" i="5"/>
  <c r="M14" i="5"/>
  <c r="L14" i="5"/>
  <c r="K14" i="5"/>
  <c r="I14" i="5"/>
  <c r="H14" i="5"/>
  <c r="H9" i="5" s="1"/>
  <c r="H8" i="5" s="1"/>
  <c r="G14" i="5"/>
  <c r="G9" i="5" s="1"/>
  <c r="G8" i="5" s="1"/>
  <c r="X11" i="5"/>
  <c r="X10" i="5" s="1"/>
  <c r="W11" i="5"/>
  <c r="W10" i="5" s="1"/>
  <c r="J11" i="5"/>
  <c r="J10" i="5" s="1"/>
  <c r="V10" i="5"/>
  <c r="U10" i="5"/>
  <c r="T10" i="5"/>
  <c r="T9" i="5" s="1"/>
  <c r="T8" i="5" s="1"/>
  <c r="S10" i="5"/>
  <c r="S9" i="5" s="1"/>
  <c r="S8" i="5" s="1"/>
  <c r="R10" i="5"/>
  <c r="R9" i="5" s="1"/>
  <c r="R8" i="5" s="1"/>
  <c r="Q10" i="5"/>
  <c r="Q9" i="5" s="1"/>
  <c r="Q8" i="5" s="1"/>
  <c r="P10" i="5"/>
  <c r="O10" i="5"/>
  <c r="N10" i="5"/>
  <c r="M10" i="5"/>
  <c r="L10" i="5"/>
  <c r="L9" i="5" s="1"/>
  <c r="L8" i="5" s="1"/>
  <c r="K10" i="5"/>
  <c r="K9" i="5" s="1"/>
  <c r="K8" i="5" s="1"/>
  <c r="I10" i="5"/>
  <c r="I9" i="5" s="1"/>
  <c r="I8" i="5" s="1"/>
  <c r="H10" i="5"/>
  <c r="G10" i="5"/>
  <c r="U9" i="5"/>
  <c r="U8" i="5" s="1"/>
  <c r="M9" i="5"/>
  <c r="X36" i="6" l="1"/>
  <c r="X8" i="6" s="1"/>
  <c r="J36" i="6"/>
  <c r="J8" i="6" s="1"/>
  <c r="X53" i="5"/>
  <c r="X52" i="5" s="1"/>
  <c r="X58" i="5"/>
  <c r="X57" i="5" s="1"/>
  <c r="N36" i="5"/>
  <c r="X47" i="5"/>
  <c r="X46" i="5" s="1"/>
  <c r="X31" i="5"/>
  <c r="X19" i="5"/>
  <c r="X18" i="5" s="1"/>
  <c r="N9" i="5"/>
  <c r="M8" i="5"/>
  <c r="X77" i="5"/>
  <c r="X78" i="5"/>
  <c r="X24" i="5"/>
  <c r="X23" i="5" s="1"/>
  <c r="J60" i="5"/>
  <c r="W37" i="5"/>
  <c r="J18" i="5"/>
  <c r="X66" i="5"/>
  <c r="X65" i="5" s="1"/>
  <c r="J49" i="5"/>
  <c r="J71" i="5"/>
  <c r="J40" i="5"/>
  <c r="J36" i="5" s="1"/>
  <c r="J14" i="5"/>
  <c r="J9" i="5" s="1"/>
  <c r="J8" i="5" s="1"/>
  <c r="W28" i="5"/>
  <c r="W9" i="5" s="1"/>
  <c r="J31" i="5"/>
  <c r="W43" i="5"/>
  <c r="W79" i="4"/>
  <c r="J79" i="4"/>
  <c r="X79" i="4" s="1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I77" i="4"/>
  <c r="H77" i="4"/>
  <c r="G77" i="4"/>
  <c r="X75" i="4"/>
  <c r="X74" i="4" s="1"/>
  <c r="W75" i="4"/>
  <c r="W74" i="4" s="1"/>
  <c r="J75" i="4"/>
  <c r="J74" i="4" s="1"/>
  <c r="V74" i="4"/>
  <c r="U74" i="4"/>
  <c r="T74" i="4"/>
  <c r="S74" i="4"/>
  <c r="R74" i="4"/>
  <c r="Q74" i="4"/>
  <c r="P74" i="4"/>
  <c r="O74" i="4"/>
  <c r="N74" i="4"/>
  <c r="M74" i="4"/>
  <c r="L74" i="4"/>
  <c r="K74" i="4"/>
  <c r="I74" i="4"/>
  <c r="H74" i="4"/>
  <c r="G74" i="4"/>
  <c r="W72" i="4"/>
  <c r="W71" i="4" s="1"/>
  <c r="J72" i="4"/>
  <c r="X72" i="4" s="1"/>
  <c r="X71" i="4" s="1"/>
  <c r="V71" i="4"/>
  <c r="U71" i="4"/>
  <c r="T71" i="4"/>
  <c r="S71" i="4"/>
  <c r="R71" i="4"/>
  <c r="Q71" i="4"/>
  <c r="P71" i="4"/>
  <c r="O71" i="4"/>
  <c r="N71" i="4"/>
  <c r="M71" i="4"/>
  <c r="L71" i="4"/>
  <c r="K71" i="4"/>
  <c r="I71" i="4"/>
  <c r="H71" i="4"/>
  <c r="G71" i="4"/>
  <c r="W69" i="4"/>
  <c r="X69" i="4" s="1"/>
  <c r="X68" i="4" s="1"/>
  <c r="J69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W66" i="4"/>
  <c r="W65" i="4" s="1"/>
  <c r="J66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J63" i="4"/>
  <c r="X63" i="4" s="1"/>
  <c r="W61" i="4"/>
  <c r="W60" i="4" s="1"/>
  <c r="J61" i="4"/>
  <c r="J60" i="4" s="1"/>
  <c r="V60" i="4"/>
  <c r="U60" i="4"/>
  <c r="T60" i="4"/>
  <c r="S60" i="4"/>
  <c r="R60" i="4"/>
  <c r="Q60" i="4"/>
  <c r="P60" i="4"/>
  <c r="O60" i="4"/>
  <c r="N60" i="4"/>
  <c r="L60" i="4"/>
  <c r="K60" i="4"/>
  <c r="I60" i="4"/>
  <c r="H60" i="4"/>
  <c r="G60" i="4"/>
  <c r="W58" i="4"/>
  <c r="X58" i="4" s="1"/>
  <c r="X57" i="4" s="1"/>
  <c r="J58" i="4"/>
  <c r="J57" i="4" s="1"/>
  <c r="W57" i="4"/>
  <c r="V57" i="4"/>
  <c r="U57" i="4"/>
  <c r="T57" i="4"/>
  <c r="S57" i="4"/>
  <c r="R57" i="4"/>
  <c r="Q57" i="4"/>
  <c r="P57" i="4"/>
  <c r="O57" i="4"/>
  <c r="N57" i="4"/>
  <c r="L57" i="4"/>
  <c r="K57" i="4"/>
  <c r="I57" i="4"/>
  <c r="H57" i="4"/>
  <c r="G57" i="4"/>
  <c r="X55" i="4"/>
  <c r="J55" i="4"/>
  <c r="W53" i="4"/>
  <c r="X53" i="4" s="1"/>
  <c r="X52" i="4" s="1"/>
  <c r="J53" i="4"/>
  <c r="W52" i="4"/>
  <c r="V52" i="4"/>
  <c r="U52" i="4"/>
  <c r="T52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W50" i="4"/>
  <c r="X50" i="4" s="1"/>
  <c r="X49" i="4" s="1"/>
  <c r="J50" i="4"/>
  <c r="V49" i="4"/>
  <c r="U49" i="4"/>
  <c r="T49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W47" i="4"/>
  <c r="W46" i="4" s="1"/>
  <c r="J47" i="4"/>
  <c r="V46" i="4"/>
  <c r="U46" i="4"/>
  <c r="T46" i="4"/>
  <c r="S46" i="4"/>
  <c r="R46" i="4"/>
  <c r="Q46" i="4"/>
  <c r="P46" i="4"/>
  <c r="O46" i="4"/>
  <c r="N46" i="4"/>
  <c r="M46" i="4"/>
  <c r="L46" i="4"/>
  <c r="K46" i="4"/>
  <c r="I46" i="4"/>
  <c r="H46" i="4"/>
  <c r="G46" i="4"/>
  <c r="W44" i="4"/>
  <c r="W43" i="4" s="1"/>
  <c r="J44" i="4"/>
  <c r="X44" i="4" s="1"/>
  <c r="X43" i="4" s="1"/>
  <c r="V43" i="4"/>
  <c r="U43" i="4"/>
  <c r="U36" i="4" s="1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W41" i="4"/>
  <c r="W40" i="4" s="1"/>
  <c r="J41" i="4"/>
  <c r="J40" i="4" s="1"/>
  <c r="V40" i="4"/>
  <c r="U40" i="4"/>
  <c r="T40" i="4"/>
  <c r="S40" i="4"/>
  <c r="R40" i="4"/>
  <c r="R36" i="4" s="1"/>
  <c r="Q40" i="4"/>
  <c r="Q36" i="4" s="1"/>
  <c r="P40" i="4"/>
  <c r="O40" i="4"/>
  <c r="N40" i="4"/>
  <c r="M40" i="4"/>
  <c r="L40" i="4"/>
  <c r="K40" i="4"/>
  <c r="I40" i="4"/>
  <c r="I36" i="4" s="1"/>
  <c r="H40" i="4"/>
  <c r="G40" i="4"/>
  <c r="X38" i="4"/>
  <c r="X37" i="4" s="1"/>
  <c r="W38" i="4"/>
  <c r="J38" i="4"/>
  <c r="J37" i="4" s="1"/>
  <c r="W37" i="4"/>
  <c r="V37" i="4"/>
  <c r="V36" i="4" s="1"/>
  <c r="U37" i="4"/>
  <c r="T37" i="4"/>
  <c r="T36" i="4" s="1"/>
  <c r="S37" i="4"/>
  <c r="S36" i="4" s="1"/>
  <c r="R37" i="4"/>
  <c r="Q37" i="4"/>
  <c r="P37" i="4"/>
  <c r="O37" i="4"/>
  <c r="O36" i="4" s="1"/>
  <c r="N37" i="4"/>
  <c r="N36" i="4" s="1"/>
  <c r="M37" i="4"/>
  <c r="L37" i="4"/>
  <c r="L36" i="4" s="1"/>
  <c r="K37" i="4"/>
  <c r="K36" i="4" s="1"/>
  <c r="I37" i="4"/>
  <c r="H37" i="4"/>
  <c r="G37" i="4"/>
  <c r="G36" i="4" s="1"/>
  <c r="P36" i="4"/>
  <c r="H36" i="4"/>
  <c r="W34" i="4"/>
  <c r="X34" i="4" s="1"/>
  <c r="J34" i="4"/>
  <c r="J32" i="4"/>
  <c r="X32" i="4" s="1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I31" i="4"/>
  <c r="H31" i="4"/>
  <c r="G31" i="4"/>
  <c r="W29" i="4"/>
  <c r="W28" i="4" s="1"/>
  <c r="J29" i="4"/>
  <c r="V28" i="4"/>
  <c r="U28" i="4"/>
  <c r="T28" i="4"/>
  <c r="S28" i="4"/>
  <c r="R28" i="4"/>
  <c r="Q28" i="4"/>
  <c r="P28" i="4"/>
  <c r="O28" i="4"/>
  <c r="N28" i="4"/>
  <c r="M28" i="4"/>
  <c r="L28" i="4"/>
  <c r="K28" i="4"/>
  <c r="I28" i="4"/>
  <c r="G28" i="4"/>
  <c r="W26" i="4"/>
  <c r="J26" i="4"/>
  <c r="X26" i="4" s="1"/>
  <c r="X24" i="4"/>
  <c r="W24" i="4"/>
  <c r="W23" i="4" s="1"/>
  <c r="J24" i="4"/>
  <c r="J23" i="4" s="1"/>
  <c r="V23" i="4"/>
  <c r="U23" i="4"/>
  <c r="T23" i="4"/>
  <c r="S23" i="4"/>
  <c r="R23" i="4"/>
  <c r="Q23" i="4"/>
  <c r="P23" i="4"/>
  <c r="O23" i="4"/>
  <c r="N23" i="4"/>
  <c r="M23" i="4"/>
  <c r="L23" i="4"/>
  <c r="K23" i="4"/>
  <c r="I23" i="4"/>
  <c r="H23" i="4"/>
  <c r="G23" i="4"/>
  <c r="W21" i="4"/>
  <c r="J21" i="4"/>
  <c r="X21" i="4" s="1"/>
  <c r="W19" i="4"/>
  <c r="W18" i="4" s="1"/>
  <c r="J19" i="4"/>
  <c r="J18" i="4" s="1"/>
  <c r="V18" i="4"/>
  <c r="U18" i="4"/>
  <c r="T18" i="4"/>
  <c r="T9" i="4" s="1"/>
  <c r="S18" i="4"/>
  <c r="R18" i="4"/>
  <c r="Q18" i="4"/>
  <c r="P18" i="4"/>
  <c r="O18" i="4"/>
  <c r="N18" i="4"/>
  <c r="M18" i="4"/>
  <c r="L18" i="4"/>
  <c r="L9" i="4" s="1"/>
  <c r="K18" i="4"/>
  <c r="I18" i="4"/>
  <c r="H18" i="4"/>
  <c r="G18" i="4"/>
  <c r="W15" i="4"/>
  <c r="W14" i="4" s="1"/>
  <c r="J15" i="4"/>
  <c r="V14" i="4"/>
  <c r="U14" i="4"/>
  <c r="T14" i="4"/>
  <c r="S14" i="4"/>
  <c r="R14" i="4"/>
  <c r="Q14" i="4"/>
  <c r="Q9" i="4" s="1"/>
  <c r="P14" i="4"/>
  <c r="P9" i="4" s="1"/>
  <c r="P8" i="4" s="1"/>
  <c r="O14" i="4"/>
  <c r="N14" i="4"/>
  <c r="M14" i="4"/>
  <c r="L14" i="4"/>
  <c r="K14" i="4"/>
  <c r="I14" i="4"/>
  <c r="I9" i="4" s="1"/>
  <c r="I8" i="4" s="1"/>
  <c r="H14" i="4"/>
  <c r="H9" i="4" s="1"/>
  <c r="H8" i="4" s="1"/>
  <c r="G14" i="4"/>
  <c r="W11" i="4"/>
  <c r="X11" i="4" s="1"/>
  <c r="X10" i="4" s="1"/>
  <c r="J11" i="4"/>
  <c r="V10" i="4"/>
  <c r="V9" i="4" s="1"/>
  <c r="V8" i="4" s="1"/>
  <c r="U10" i="4"/>
  <c r="U9" i="4" s="1"/>
  <c r="U8" i="4" s="1"/>
  <c r="T10" i="4"/>
  <c r="S10" i="4"/>
  <c r="S9" i="4" s="1"/>
  <c r="S8" i="4" s="1"/>
  <c r="R10" i="4"/>
  <c r="R9" i="4" s="1"/>
  <c r="Q10" i="4"/>
  <c r="P10" i="4"/>
  <c r="O10" i="4"/>
  <c r="N10" i="4"/>
  <c r="N9" i="4" s="1"/>
  <c r="N8" i="4" s="1"/>
  <c r="M10" i="4"/>
  <c r="L10" i="4"/>
  <c r="K10" i="4"/>
  <c r="K9" i="4" s="1"/>
  <c r="K8" i="4" s="1"/>
  <c r="J10" i="4"/>
  <c r="I10" i="4"/>
  <c r="H10" i="4"/>
  <c r="G10" i="4"/>
  <c r="O9" i="4"/>
  <c r="O8" i="4" s="1"/>
  <c r="G9" i="4"/>
  <c r="G8" i="4" s="1"/>
  <c r="N8" i="5" l="1"/>
  <c r="X36" i="5"/>
  <c r="X9" i="5"/>
  <c r="W36" i="5"/>
  <c r="W8" i="5" s="1"/>
  <c r="X47" i="4"/>
  <c r="X46" i="4" s="1"/>
  <c r="M36" i="4"/>
  <c r="X29" i="4"/>
  <c r="X28" i="4" s="1"/>
  <c r="X19" i="4"/>
  <c r="X18" i="4" s="1"/>
  <c r="M9" i="4"/>
  <c r="X15" i="4"/>
  <c r="X14" i="4" s="1"/>
  <c r="W10" i="4"/>
  <c r="T8" i="4"/>
  <c r="J9" i="4"/>
  <c r="R8" i="4"/>
  <c r="W9" i="4"/>
  <c r="Q8" i="4"/>
  <c r="X31" i="4"/>
  <c r="W36" i="4"/>
  <c r="X78" i="4"/>
  <c r="X77" i="4"/>
  <c r="L8" i="4"/>
  <c r="X23" i="4"/>
  <c r="X9" i="4" s="1"/>
  <c r="J14" i="4"/>
  <c r="X41" i="4"/>
  <c r="X40" i="4" s="1"/>
  <c r="X61" i="4"/>
  <c r="X60" i="4" s="1"/>
  <c r="J71" i="4"/>
  <c r="J31" i="4"/>
  <c r="J46" i="4"/>
  <c r="J36" i="4" s="1"/>
  <c r="J77" i="4"/>
  <c r="X66" i="4"/>
  <c r="X65" i="4" s="1"/>
  <c r="W49" i="4"/>
  <c r="J28" i="4"/>
  <c r="W15" i="3"/>
  <c r="W11" i="3"/>
  <c r="L10" i="3"/>
  <c r="L14" i="3"/>
  <c r="X8" i="5" l="1"/>
  <c r="M8" i="4"/>
  <c r="J8" i="4"/>
  <c r="X36" i="4"/>
  <c r="X8" i="4" s="1"/>
  <c r="W8" i="4"/>
  <c r="L9" i="3"/>
  <c r="W79" i="3"/>
  <c r="W78" i="3" s="1"/>
  <c r="J79" i="3"/>
  <c r="X79" i="3" s="1"/>
  <c r="V78" i="3"/>
  <c r="U78" i="3"/>
  <c r="T78" i="3"/>
  <c r="S78" i="3"/>
  <c r="R78" i="3"/>
  <c r="Q78" i="3"/>
  <c r="P78" i="3"/>
  <c r="O78" i="3"/>
  <c r="N78" i="3"/>
  <c r="M78" i="3"/>
  <c r="L78" i="3"/>
  <c r="K78" i="3"/>
  <c r="I78" i="3"/>
  <c r="H78" i="3"/>
  <c r="G78" i="3"/>
  <c r="W77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X75" i="3"/>
  <c r="X74" i="3" s="1"/>
  <c r="W75" i="3"/>
  <c r="J75" i="3"/>
  <c r="W74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W72" i="3"/>
  <c r="W71" i="3" s="1"/>
  <c r="J72" i="3"/>
  <c r="X72" i="3" s="1"/>
  <c r="X71" i="3" s="1"/>
  <c r="V71" i="3"/>
  <c r="U71" i="3"/>
  <c r="T71" i="3"/>
  <c r="S71" i="3"/>
  <c r="R71" i="3"/>
  <c r="Q71" i="3"/>
  <c r="P71" i="3"/>
  <c r="O71" i="3"/>
  <c r="N71" i="3"/>
  <c r="M71" i="3"/>
  <c r="L71" i="3"/>
  <c r="K71" i="3"/>
  <c r="I71" i="3"/>
  <c r="H71" i="3"/>
  <c r="G71" i="3"/>
  <c r="W69" i="3"/>
  <c r="J69" i="3"/>
  <c r="X69" i="3" s="1"/>
  <c r="X68" i="3" s="1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I68" i="3"/>
  <c r="H68" i="3"/>
  <c r="G68" i="3"/>
  <c r="W66" i="3"/>
  <c r="W65" i="3" s="1"/>
  <c r="J66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X63" i="3"/>
  <c r="J63" i="3"/>
  <c r="W61" i="3"/>
  <c r="W60" i="3" s="1"/>
  <c r="J61" i="3"/>
  <c r="X61" i="3" s="1"/>
  <c r="X60" i="3" s="1"/>
  <c r="V60" i="3"/>
  <c r="U60" i="3"/>
  <c r="T60" i="3"/>
  <c r="S60" i="3"/>
  <c r="R60" i="3"/>
  <c r="Q60" i="3"/>
  <c r="P60" i="3"/>
  <c r="O60" i="3"/>
  <c r="N60" i="3"/>
  <c r="M60" i="3"/>
  <c r="L60" i="3"/>
  <c r="K60" i="3"/>
  <c r="I60" i="3"/>
  <c r="H60" i="3"/>
  <c r="G60" i="3"/>
  <c r="W58" i="3"/>
  <c r="X58" i="3" s="1"/>
  <c r="X57" i="3" s="1"/>
  <c r="J58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X55" i="3"/>
  <c r="J55" i="3"/>
  <c r="W53" i="3"/>
  <c r="J53" i="3"/>
  <c r="X53" i="3" s="1"/>
  <c r="X52" i="3" s="1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I52" i="3"/>
  <c r="H52" i="3"/>
  <c r="G52" i="3"/>
  <c r="W50" i="3"/>
  <c r="W49" i="3" s="1"/>
  <c r="J50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X47" i="3"/>
  <c r="W47" i="3"/>
  <c r="J47" i="3"/>
  <c r="J46" i="3" s="1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I46" i="3"/>
  <c r="H46" i="3"/>
  <c r="G46" i="3"/>
  <c r="W44" i="3"/>
  <c r="W43" i="3" s="1"/>
  <c r="J44" i="3"/>
  <c r="X44" i="3" s="1"/>
  <c r="X43" i="3" s="1"/>
  <c r="V43" i="3"/>
  <c r="U43" i="3"/>
  <c r="T43" i="3"/>
  <c r="T36" i="3" s="1"/>
  <c r="S43" i="3"/>
  <c r="R43" i="3"/>
  <c r="Q43" i="3"/>
  <c r="P43" i="3"/>
  <c r="O43" i="3"/>
  <c r="N43" i="3"/>
  <c r="M43" i="3"/>
  <c r="L43" i="3"/>
  <c r="L36" i="3" s="1"/>
  <c r="K43" i="3"/>
  <c r="I43" i="3"/>
  <c r="H43" i="3"/>
  <c r="G43" i="3"/>
  <c r="W41" i="3"/>
  <c r="W40" i="3" s="1"/>
  <c r="J41" i="3"/>
  <c r="X41" i="3" s="1"/>
  <c r="X40" i="3" s="1"/>
  <c r="V40" i="3"/>
  <c r="U40" i="3"/>
  <c r="U36" i="3" s="1"/>
  <c r="T40" i="3"/>
  <c r="S40" i="3"/>
  <c r="R40" i="3"/>
  <c r="Q40" i="3"/>
  <c r="Q36" i="3" s="1"/>
  <c r="P40" i="3"/>
  <c r="O40" i="3"/>
  <c r="N40" i="3"/>
  <c r="M40" i="3"/>
  <c r="M36" i="3" s="1"/>
  <c r="L40" i="3"/>
  <c r="K40" i="3"/>
  <c r="I40" i="3"/>
  <c r="I36" i="3" s="1"/>
  <c r="H40" i="3"/>
  <c r="G40" i="3"/>
  <c r="W38" i="3"/>
  <c r="X38" i="3" s="1"/>
  <c r="X37" i="3" s="1"/>
  <c r="J38" i="3"/>
  <c r="W37" i="3"/>
  <c r="V37" i="3"/>
  <c r="V36" i="3" s="1"/>
  <c r="U37" i="3"/>
  <c r="T37" i="3"/>
  <c r="S37" i="3"/>
  <c r="S36" i="3" s="1"/>
  <c r="R37" i="3"/>
  <c r="R36" i="3" s="1"/>
  <c r="Q37" i="3"/>
  <c r="P37" i="3"/>
  <c r="O37" i="3"/>
  <c r="O36" i="3" s="1"/>
  <c r="N37" i="3"/>
  <c r="N36" i="3" s="1"/>
  <c r="M37" i="3"/>
  <c r="L37" i="3"/>
  <c r="K37" i="3"/>
  <c r="K36" i="3" s="1"/>
  <c r="J37" i="3"/>
  <c r="I37" i="3"/>
  <c r="H37" i="3"/>
  <c r="G37" i="3"/>
  <c r="G36" i="3" s="1"/>
  <c r="P36" i="3"/>
  <c r="H36" i="3"/>
  <c r="W34" i="3"/>
  <c r="J34" i="3"/>
  <c r="X34" i="3" s="1"/>
  <c r="J32" i="3"/>
  <c r="X32" i="3" s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I31" i="3"/>
  <c r="H31" i="3"/>
  <c r="G31" i="3"/>
  <c r="W29" i="3"/>
  <c r="W28" i="3" s="1"/>
  <c r="J29" i="3"/>
  <c r="X29" i="3" s="1"/>
  <c r="X28" i="3" s="1"/>
  <c r="V28" i="3"/>
  <c r="U28" i="3"/>
  <c r="T28" i="3"/>
  <c r="S28" i="3"/>
  <c r="R28" i="3"/>
  <c r="Q28" i="3"/>
  <c r="P28" i="3"/>
  <c r="O28" i="3"/>
  <c r="N28" i="3"/>
  <c r="M28" i="3"/>
  <c r="L28" i="3"/>
  <c r="K28" i="3"/>
  <c r="I28" i="3"/>
  <c r="G28" i="3"/>
  <c r="W26" i="3"/>
  <c r="J26" i="3"/>
  <c r="J23" i="3" s="1"/>
  <c r="X24" i="3"/>
  <c r="W24" i="3"/>
  <c r="J24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I23" i="3"/>
  <c r="H23" i="3"/>
  <c r="G23" i="3"/>
  <c r="W21" i="3"/>
  <c r="J21" i="3"/>
  <c r="J18" i="3" s="1"/>
  <c r="X19" i="3"/>
  <c r="W19" i="3"/>
  <c r="J19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I18" i="3"/>
  <c r="H18" i="3"/>
  <c r="G18" i="3"/>
  <c r="J15" i="3"/>
  <c r="X15" i="3" s="1"/>
  <c r="X14" i="3" s="1"/>
  <c r="W14" i="3"/>
  <c r="V14" i="3"/>
  <c r="U14" i="3"/>
  <c r="T14" i="3"/>
  <c r="S14" i="3"/>
  <c r="S9" i="3" s="1"/>
  <c r="R14" i="3"/>
  <c r="Q14" i="3"/>
  <c r="P14" i="3"/>
  <c r="O14" i="3"/>
  <c r="O9" i="3" s="1"/>
  <c r="O8" i="3" s="1"/>
  <c r="N14" i="3"/>
  <c r="M14" i="3"/>
  <c r="K14" i="3"/>
  <c r="K9" i="3" s="1"/>
  <c r="I14" i="3"/>
  <c r="H14" i="3"/>
  <c r="G14" i="3"/>
  <c r="G9" i="3" s="1"/>
  <c r="G8" i="3" s="1"/>
  <c r="W10" i="3"/>
  <c r="J11" i="3"/>
  <c r="X11" i="3" s="1"/>
  <c r="X10" i="3" s="1"/>
  <c r="V10" i="3"/>
  <c r="U10" i="3"/>
  <c r="U9" i="3" s="1"/>
  <c r="U8" i="3" s="1"/>
  <c r="T10" i="3"/>
  <c r="T9" i="3" s="1"/>
  <c r="S10" i="3"/>
  <c r="R10" i="3"/>
  <c r="Q10" i="3"/>
  <c r="Q9" i="3" s="1"/>
  <c r="P10" i="3"/>
  <c r="P9" i="3" s="1"/>
  <c r="P8" i="3" s="1"/>
  <c r="O10" i="3"/>
  <c r="N10" i="3"/>
  <c r="M10" i="3"/>
  <c r="M9" i="3" s="1"/>
  <c r="M8" i="3" s="1"/>
  <c r="K10" i="3"/>
  <c r="I10" i="3"/>
  <c r="I9" i="3" s="1"/>
  <c r="H10" i="3"/>
  <c r="H9" i="3" s="1"/>
  <c r="H8" i="3" s="1"/>
  <c r="G10" i="3"/>
  <c r="V9" i="3"/>
  <c r="R9" i="3"/>
  <c r="R8" i="3" s="1"/>
  <c r="N9" i="3"/>
  <c r="N8" i="3" s="1"/>
  <c r="W9" i="3" l="1"/>
  <c r="Q8" i="3"/>
  <c r="X23" i="3"/>
  <c r="W36" i="3"/>
  <c r="W8" i="3" s="1"/>
  <c r="I8" i="3"/>
  <c r="L8" i="3"/>
  <c r="T8" i="3"/>
  <c r="K8" i="3"/>
  <c r="S8" i="3"/>
  <c r="X18" i="3"/>
  <c r="X9" i="3" s="1"/>
  <c r="X8" i="3" s="1"/>
  <c r="X31" i="3"/>
  <c r="V8" i="3"/>
  <c r="X78" i="3"/>
  <c r="X77" i="3"/>
  <c r="J40" i="3"/>
  <c r="J36" i="3" s="1"/>
  <c r="X50" i="3"/>
  <c r="X49" i="3" s="1"/>
  <c r="X36" i="3" s="1"/>
  <c r="J60" i="3"/>
  <c r="X66" i="3"/>
  <c r="X65" i="3" s="1"/>
  <c r="J71" i="3"/>
  <c r="J14" i="3"/>
  <c r="X21" i="3"/>
  <c r="X26" i="3"/>
  <c r="J31" i="3"/>
  <c r="J52" i="3"/>
  <c r="J68" i="3"/>
  <c r="J10" i="3"/>
  <c r="J28" i="3"/>
  <c r="J43" i="3"/>
  <c r="J78" i="3"/>
  <c r="K55" i="2"/>
  <c r="L55" i="2"/>
  <c r="J9" i="3" l="1"/>
  <c r="J8" i="3" s="1"/>
  <c r="W77" i="2"/>
  <c r="W76" i="2" s="1"/>
  <c r="J77" i="2"/>
  <c r="X77" i="2" s="1"/>
  <c r="V76" i="2"/>
  <c r="U76" i="2"/>
  <c r="T76" i="2"/>
  <c r="S76" i="2"/>
  <c r="R76" i="2"/>
  <c r="Q76" i="2"/>
  <c r="P76" i="2"/>
  <c r="O76" i="2"/>
  <c r="N76" i="2"/>
  <c r="M76" i="2"/>
  <c r="L76" i="2"/>
  <c r="K76" i="2"/>
  <c r="I76" i="2"/>
  <c r="H76" i="2"/>
  <c r="G76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W73" i="2"/>
  <c r="J73" i="2"/>
  <c r="X73" i="2" s="1"/>
  <c r="X72" i="2" s="1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W70" i="2"/>
  <c r="W69" i="2" s="1"/>
  <c r="J70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W67" i="2"/>
  <c r="W66" i="2" s="1"/>
  <c r="J67" i="2"/>
  <c r="X67" i="2" s="1"/>
  <c r="X66" i="2" s="1"/>
  <c r="V66" i="2"/>
  <c r="U66" i="2"/>
  <c r="T66" i="2"/>
  <c r="S66" i="2"/>
  <c r="R66" i="2"/>
  <c r="Q66" i="2"/>
  <c r="P66" i="2"/>
  <c r="O66" i="2"/>
  <c r="N66" i="2"/>
  <c r="M66" i="2"/>
  <c r="L66" i="2"/>
  <c r="K66" i="2"/>
  <c r="I66" i="2"/>
  <c r="H66" i="2"/>
  <c r="G66" i="2"/>
  <c r="W64" i="2"/>
  <c r="J64" i="2"/>
  <c r="X64" i="2" s="1"/>
  <c r="X63" i="2" s="1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I63" i="2"/>
  <c r="H63" i="2"/>
  <c r="G63" i="2"/>
  <c r="X61" i="2"/>
  <c r="J61" i="2"/>
  <c r="X59" i="2"/>
  <c r="X58" i="2" s="1"/>
  <c r="W59" i="2"/>
  <c r="J59" i="2"/>
  <c r="J58" i="2" s="1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I58" i="2"/>
  <c r="H58" i="2"/>
  <c r="G58" i="2"/>
  <c r="W56" i="2"/>
  <c r="X56" i="2" s="1"/>
  <c r="X55" i="2" s="1"/>
  <c r="J56" i="2"/>
  <c r="V55" i="2"/>
  <c r="U55" i="2"/>
  <c r="T55" i="2"/>
  <c r="S55" i="2"/>
  <c r="R55" i="2"/>
  <c r="Q55" i="2"/>
  <c r="P55" i="2"/>
  <c r="O55" i="2"/>
  <c r="N55" i="2"/>
  <c r="M55" i="2"/>
  <c r="J55" i="2"/>
  <c r="I55" i="2"/>
  <c r="H55" i="2"/>
  <c r="G55" i="2"/>
  <c r="J53" i="2"/>
  <c r="X53" i="2" s="1"/>
  <c r="W51" i="2"/>
  <c r="J51" i="2"/>
  <c r="X51" i="2" s="1"/>
  <c r="X50" i="2" s="1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I50" i="2"/>
  <c r="H50" i="2"/>
  <c r="G50" i="2"/>
  <c r="W48" i="2"/>
  <c r="W47" i="2" s="1"/>
  <c r="J48" i="2"/>
  <c r="V47" i="2"/>
  <c r="U47" i="2"/>
  <c r="T47" i="2"/>
  <c r="S47" i="2"/>
  <c r="R47" i="2"/>
  <c r="Q47" i="2"/>
  <c r="P47" i="2"/>
  <c r="O47" i="2"/>
  <c r="O34" i="2" s="1"/>
  <c r="N47" i="2"/>
  <c r="M47" i="2"/>
  <c r="L47" i="2"/>
  <c r="K47" i="2"/>
  <c r="I47" i="2"/>
  <c r="H47" i="2"/>
  <c r="G47" i="2"/>
  <c r="G34" i="2" s="1"/>
  <c r="W45" i="2"/>
  <c r="W44" i="2" s="1"/>
  <c r="J45" i="2"/>
  <c r="J44" i="2" s="1"/>
  <c r="V44" i="2"/>
  <c r="U44" i="2"/>
  <c r="T44" i="2"/>
  <c r="S44" i="2"/>
  <c r="R44" i="2"/>
  <c r="Q44" i="2"/>
  <c r="P44" i="2"/>
  <c r="O44" i="2"/>
  <c r="N44" i="2"/>
  <c r="M44" i="2"/>
  <c r="L44" i="2"/>
  <c r="K44" i="2"/>
  <c r="I44" i="2"/>
  <c r="H44" i="2"/>
  <c r="G44" i="2"/>
  <c r="W42" i="2"/>
  <c r="J42" i="2"/>
  <c r="J41" i="2" s="1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I41" i="2"/>
  <c r="H41" i="2"/>
  <c r="G41" i="2"/>
  <c r="X39" i="2"/>
  <c r="X38" i="2" s="1"/>
  <c r="W39" i="2"/>
  <c r="J39" i="2"/>
  <c r="J38" i="2" s="1"/>
  <c r="W38" i="2"/>
  <c r="V38" i="2"/>
  <c r="V34" i="2" s="1"/>
  <c r="U38" i="2"/>
  <c r="U34" i="2" s="1"/>
  <c r="T38" i="2"/>
  <c r="S38" i="2"/>
  <c r="R38" i="2"/>
  <c r="Q38" i="2"/>
  <c r="P38" i="2"/>
  <c r="O38" i="2"/>
  <c r="N38" i="2"/>
  <c r="N34" i="2" s="1"/>
  <c r="M38" i="2"/>
  <c r="M34" i="2" s="1"/>
  <c r="L38" i="2"/>
  <c r="K38" i="2"/>
  <c r="I38" i="2"/>
  <c r="H38" i="2"/>
  <c r="G38" i="2"/>
  <c r="W36" i="2"/>
  <c r="X36" i="2" s="1"/>
  <c r="X35" i="2" s="1"/>
  <c r="J36" i="2"/>
  <c r="V35" i="2"/>
  <c r="U35" i="2"/>
  <c r="T35" i="2"/>
  <c r="S35" i="2"/>
  <c r="S34" i="2" s="1"/>
  <c r="R35" i="2"/>
  <c r="R34" i="2" s="1"/>
  <c r="Q35" i="2"/>
  <c r="Q34" i="2" s="1"/>
  <c r="P35" i="2"/>
  <c r="P34" i="2" s="1"/>
  <c r="O35" i="2"/>
  <c r="N35" i="2"/>
  <c r="M35" i="2"/>
  <c r="L35" i="2"/>
  <c r="K35" i="2"/>
  <c r="K34" i="2" s="1"/>
  <c r="J35" i="2"/>
  <c r="I35" i="2"/>
  <c r="I34" i="2" s="1"/>
  <c r="H35" i="2"/>
  <c r="H34" i="2" s="1"/>
  <c r="G35" i="2"/>
  <c r="T34" i="2"/>
  <c r="W32" i="2"/>
  <c r="W29" i="2" s="1"/>
  <c r="J32" i="2"/>
  <c r="X32" i="2" s="1"/>
  <c r="J30" i="2"/>
  <c r="X30" i="2" s="1"/>
  <c r="V29" i="2"/>
  <c r="U29" i="2"/>
  <c r="T29" i="2"/>
  <c r="S29" i="2"/>
  <c r="R29" i="2"/>
  <c r="Q29" i="2"/>
  <c r="P29" i="2"/>
  <c r="O29" i="2"/>
  <c r="N29" i="2"/>
  <c r="M29" i="2"/>
  <c r="L29" i="2"/>
  <c r="K29" i="2"/>
  <c r="I29" i="2"/>
  <c r="H29" i="2"/>
  <c r="G29" i="2"/>
  <c r="W27" i="2"/>
  <c r="W26" i="2" s="1"/>
  <c r="J27" i="2"/>
  <c r="X27" i="2" s="1"/>
  <c r="X26" i="2" s="1"/>
  <c r="V26" i="2"/>
  <c r="U26" i="2"/>
  <c r="T26" i="2"/>
  <c r="S26" i="2"/>
  <c r="R26" i="2"/>
  <c r="Q26" i="2"/>
  <c r="P26" i="2"/>
  <c r="O26" i="2"/>
  <c r="N26" i="2"/>
  <c r="M26" i="2"/>
  <c r="L26" i="2"/>
  <c r="K26" i="2"/>
  <c r="I26" i="2"/>
  <c r="G26" i="2"/>
  <c r="W24" i="2"/>
  <c r="X24" i="2" s="1"/>
  <c r="J24" i="2"/>
  <c r="W22" i="2"/>
  <c r="J22" i="2"/>
  <c r="X22" i="2" s="1"/>
  <c r="X21" i="2" s="1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W19" i="2"/>
  <c r="X19" i="2" s="1"/>
  <c r="J19" i="2"/>
  <c r="W17" i="2"/>
  <c r="J17" i="2"/>
  <c r="V16" i="2"/>
  <c r="U16" i="2"/>
  <c r="U9" i="2" s="1"/>
  <c r="U8" i="2" s="1"/>
  <c r="T16" i="2"/>
  <c r="S16" i="2"/>
  <c r="R16" i="2"/>
  <c r="Q16" i="2"/>
  <c r="P16" i="2"/>
  <c r="O16" i="2"/>
  <c r="N16" i="2"/>
  <c r="M16" i="2"/>
  <c r="M9" i="2" s="1"/>
  <c r="M8" i="2" s="1"/>
  <c r="L16" i="2"/>
  <c r="K16" i="2"/>
  <c r="J16" i="2"/>
  <c r="I16" i="2"/>
  <c r="H16" i="2"/>
  <c r="G16" i="2"/>
  <c r="J14" i="2"/>
  <c r="X14" i="2" s="1"/>
  <c r="X13" i="2" s="1"/>
  <c r="W13" i="2"/>
  <c r="V13" i="2"/>
  <c r="U13" i="2"/>
  <c r="T13" i="2"/>
  <c r="T9" i="2" s="1"/>
  <c r="T8" i="2" s="1"/>
  <c r="S13" i="2"/>
  <c r="S9" i="2" s="1"/>
  <c r="S8" i="2" s="1"/>
  <c r="R13" i="2"/>
  <c r="Q13" i="2"/>
  <c r="P13" i="2"/>
  <c r="O13" i="2"/>
  <c r="N13" i="2"/>
  <c r="M13" i="2"/>
  <c r="L13" i="2"/>
  <c r="K13" i="2"/>
  <c r="K9" i="2" s="1"/>
  <c r="I13" i="2"/>
  <c r="H13" i="2"/>
  <c r="G13" i="2"/>
  <c r="W11" i="2"/>
  <c r="W10" i="2" s="1"/>
  <c r="J11" i="2"/>
  <c r="J10" i="2" s="1"/>
  <c r="V10" i="2"/>
  <c r="V9" i="2" s="1"/>
  <c r="U10" i="2"/>
  <c r="T10" i="2"/>
  <c r="S10" i="2"/>
  <c r="R10" i="2"/>
  <c r="Q10" i="2"/>
  <c r="Q9" i="2" s="1"/>
  <c r="Q8" i="2" s="1"/>
  <c r="P10" i="2"/>
  <c r="P9" i="2" s="1"/>
  <c r="P8" i="2" s="1"/>
  <c r="O10" i="2"/>
  <c r="O9" i="2" s="1"/>
  <c r="N10" i="2"/>
  <c r="N9" i="2" s="1"/>
  <c r="M10" i="2"/>
  <c r="L10" i="2"/>
  <c r="K10" i="2"/>
  <c r="I10" i="2"/>
  <c r="I9" i="2" s="1"/>
  <c r="I8" i="2" s="1"/>
  <c r="H10" i="2"/>
  <c r="H9" i="2" s="1"/>
  <c r="H8" i="2" s="1"/>
  <c r="G10" i="2"/>
  <c r="G9" i="2" s="1"/>
  <c r="G8" i="2" s="1"/>
  <c r="R9" i="2"/>
  <c r="K8" i="2" l="1"/>
  <c r="X45" i="2"/>
  <c r="X44" i="2" s="1"/>
  <c r="X29" i="2"/>
  <c r="W16" i="2"/>
  <c r="X17" i="2"/>
  <c r="X16" i="2" s="1"/>
  <c r="W9" i="2"/>
  <c r="L34" i="2"/>
  <c r="X48" i="2"/>
  <c r="X47" i="2" s="1"/>
  <c r="L9" i="2"/>
  <c r="X76" i="2"/>
  <c r="X75" i="2"/>
  <c r="N8" i="2"/>
  <c r="V8" i="2"/>
  <c r="R8" i="2"/>
  <c r="O8" i="2"/>
  <c r="X11" i="2"/>
  <c r="X10" i="2" s="1"/>
  <c r="X9" i="2" s="1"/>
  <c r="X42" i="2"/>
  <c r="X41" i="2" s="1"/>
  <c r="X34" i="2" s="1"/>
  <c r="J47" i="2"/>
  <c r="J34" i="2" s="1"/>
  <c r="J63" i="2"/>
  <c r="W35" i="2"/>
  <c r="W55" i="2"/>
  <c r="W75" i="2"/>
  <c r="J13" i="2"/>
  <c r="J9" i="2" s="1"/>
  <c r="J29" i="2"/>
  <c r="X70" i="2"/>
  <c r="X69" i="2" s="1"/>
  <c r="J50" i="2"/>
  <c r="J66" i="2"/>
  <c r="J26" i="2"/>
  <c r="J76" i="2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G58" i="1"/>
  <c r="L8" i="2" l="1"/>
  <c r="J8" i="2"/>
  <c r="X8" i="2"/>
  <c r="W34" i="2"/>
  <c r="W8" i="2" s="1"/>
  <c r="W77" i="1"/>
  <c r="W75" i="1" s="1"/>
  <c r="J77" i="1"/>
  <c r="X77" i="1" s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W73" i="1"/>
  <c r="J73" i="1"/>
  <c r="J72" i="1" s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I72" i="1"/>
  <c r="H72" i="1"/>
  <c r="G72" i="1"/>
  <c r="W70" i="1"/>
  <c r="W69" i="1" s="1"/>
  <c r="J70" i="1"/>
  <c r="J69" i="1" s="1"/>
  <c r="V69" i="1"/>
  <c r="U69" i="1"/>
  <c r="T69" i="1"/>
  <c r="S69" i="1"/>
  <c r="R69" i="1"/>
  <c r="Q69" i="1"/>
  <c r="P69" i="1"/>
  <c r="O69" i="1"/>
  <c r="N69" i="1"/>
  <c r="M69" i="1"/>
  <c r="L69" i="1"/>
  <c r="K69" i="1"/>
  <c r="I69" i="1"/>
  <c r="H69" i="1"/>
  <c r="G69" i="1"/>
  <c r="W67" i="1"/>
  <c r="J67" i="1"/>
  <c r="X67" i="1" s="1"/>
  <c r="X66" i="1" s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I66" i="1"/>
  <c r="H66" i="1"/>
  <c r="G66" i="1"/>
  <c r="W64" i="1"/>
  <c r="W63" i="1" s="1"/>
  <c r="J64" i="1"/>
  <c r="X64" i="1" s="1"/>
  <c r="X63" i="1" s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J61" i="1"/>
  <c r="X61" i="1" s="1"/>
  <c r="X59" i="1"/>
  <c r="W59" i="1"/>
  <c r="J59" i="1"/>
  <c r="W56" i="1"/>
  <c r="W55" i="1" s="1"/>
  <c r="G55" i="1"/>
  <c r="V55" i="1"/>
  <c r="U55" i="1"/>
  <c r="T55" i="1"/>
  <c r="S55" i="1"/>
  <c r="R55" i="1"/>
  <c r="Q55" i="1"/>
  <c r="P55" i="1"/>
  <c r="O55" i="1"/>
  <c r="N55" i="1"/>
  <c r="M55" i="1"/>
  <c r="L55" i="1"/>
  <c r="K55" i="1"/>
  <c r="I55" i="1"/>
  <c r="H55" i="1"/>
  <c r="J53" i="1"/>
  <c r="X53" i="1" s="1"/>
  <c r="W51" i="1"/>
  <c r="W50" i="1" s="1"/>
  <c r="J51" i="1"/>
  <c r="X51" i="1" s="1"/>
  <c r="V50" i="1"/>
  <c r="U50" i="1"/>
  <c r="T50" i="1"/>
  <c r="S50" i="1"/>
  <c r="R50" i="1"/>
  <c r="Q50" i="1"/>
  <c r="P50" i="1"/>
  <c r="O50" i="1"/>
  <c r="N50" i="1"/>
  <c r="M50" i="1"/>
  <c r="L50" i="1"/>
  <c r="K50" i="1"/>
  <c r="I50" i="1"/>
  <c r="H50" i="1"/>
  <c r="G50" i="1"/>
  <c r="W48" i="1"/>
  <c r="W47" i="1" s="1"/>
  <c r="J48" i="1"/>
  <c r="J47" i="1" s="1"/>
  <c r="V47" i="1"/>
  <c r="U47" i="1"/>
  <c r="T47" i="1"/>
  <c r="S47" i="1"/>
  <c r="R47" i="1"/>
  <c r="Q47" i="1"/>
  <c r="P47" i="1"/>
  <c r="O47" i="1"/>
  <c r="N47" i="1"/>
  <c r="M47" i="1"/>
  <c r="L47" i="1"/>
  <c r="K47" i="1"/>
  <c r="I47" i="1"/>
  <c r="H47" i="1"/>
  <c r="G47" i="1"/>
  <c r="W45" i="1"/>
  <c r="W44" i="1" s="1"/>
  <c r="J45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W42" i="1"/>
  <c r="J42" i="1"/>
  <c r="X42" i="1" s="1"/>
  <c r="X41" i="1" s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I41" i="1"/>
  <c r="H41" i="1"/>
  <c r="G41" i="1"/>
  <c r="W39" i="1"/>
  <c r="W38" i="1" s="1"/>
  <c r="J39" i="1"/>
  <c r="X39" i="1" s="1"/>
  <c r="X38" i="1" s="1"/>
  <c r="V38" i="1"/>
  <c r="V34" i="1" s="1"/>
  <c r="U38" i="1"/>
  <c r="U34" i="1" s="1"/>
  <c r="T38" i="1"/>
  <c r="T34" i="1" s="1"/>
  <c r="S38" i="1"/>
  <c r="R38" i="1"/>
  <c r="Q38" i="1"/>
  <c r="P38" i="1"/>
  <c r="P34" i="1" s="1"/>
  <c r="O38" i="1"/>
  <c r="N38" i="1"/>
  <c r="N34" i="1" s="1"/>
  <c r="M38" i="1"/>
  <c r="M34" i="1" s="1"/>
  <c r="L38" i="1"/>
  <c r="K38" i="1"/>
  <c r="J38" i="1"/>
  <c r="I38" i="1"/>
  <c r="H38" i="1"/>
  <c r="H34" i="1" s="1"/>
  <c r="G38" i="1"/>
  <c r="W36" i="1"/>
  <c r="W35" i="1" s="1"/>
  <c r="J36" i="1"/>
  <c r="V35" i="1"/>
  <c r="U35" i="1"/>
  <c r="T35" i="1"/>
  <c r="S35" i="1"/>
  <c r="R35" i="1"/>
  <c r="R34" i="1" s="1"/>
  <c r="Q35" i="1"/>
  <c r="Q34" i="1" s="1"/>
  <c r="P35" i="1"/>
  <c r="O35" i="1"/>
  <c r="O34" i="1" s="1"/>
  <c r="N35" i="1"/>
  <c r="M35" i="1"/>
  <c r="L35" i="1"/>
  <c r="K35" i="1"/>
  <c r="I35" i="1"/>
  <c r="I34" i="1" s="1"/>
  <c r="H35" i="1"/>
  <c r="G35" i="1"/>
  <c r="S34" i="1"/>
  <c r="W32" i="1"/>
  <c r="W29" i="1" s="1"/>
  <c r="J32" i="1"/>
  <c r="X32" i="1" s="1"/>
  <c r="X30" i="1"/>
  <c r="J30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W27" i="1"/>
  <c r="W26" i="1" s="1"/>
  <c r="J27" i="1"/>
  <c r="V26" i="1"/>
  <c r="U26" i="1"/>
  <c r="T26" i="1"/>
  <c r="S26" i="1"/>
  <c r="R26" i="1"/>
  <c r="Q26" i="1"/>
  <c r="P26" i="1"/>
  <c r="O26" i="1"/>
  <c r="N26" i="1"/>
  <c r="M26" i="1"/>
  <c r="L26" i="1"/>
  <c r="K26" i="1"/>
  <c r="I26" i="1"/>
  <c r="G26" i="1"/>
  <c r="X24" i="1"/>
  <c r="W24" i="1"/>
  <c r="J24" i="1"/>
  <c r="J21" i="1" s="1"/>
  <c r="W22" i="1"/>
  <c r="J22" i="1"/>
  <c r="X22" i="1" s="1"/>
  <c r="X21" i="1" s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I21" i="1"/>
  <c r="H21" i="1"/>
  <c r="G21" i="1"/>
  <c r="W19" i="1"/>
  <c r="X19" i="1" s="1"/>
  <c r="J19" i="1"/>
  <c r="J16" i="1" s="1"/>
  <c r="W17" i="1"/>
  <c r="J17" i="1"/>
  <c r="X17" i="1" s="1"/>
  <c r="V16" i="1"/>
  <c r="U16" i="1"/>
  <c r="T16" i="1"/>
  <c r="S16" i="1"/>
  <c r="R16" i="1"/>
  <c r="Q16" i="1"/>
  <c r="P16" i="1"/>
  <c r="O16" i="1"/>
  <c r="N16" i="1"/>
  <c r="M16" i="1"/>
  <c r="L16" i="1"/>
  <c r="K16" i="1"/>
  <c r="I16" i="1"/>
  <c r="H16" i="1"/>
  <c r="G16" i="1"/>
  <c r="X14" i="1"/>
  <c r="X13" i="1" s="1"/>
  <c r="J14" i="1"/>
  <c r="W13" i="1"/>
  <c r="V13" i="1"/>
  <c r="V9" i="1" s="1"/>
  <c r="U13" i="1"/>
  <c r="T13" i="1"/>
  <c r="T9" i="1" s="1"/>
  <c r="S13" i="1"/>
  <c r="S9" i="1" s="1"/>
  <c r="S8" i="1" s="1"/>
  <c r="R13" i="1"/>
  <c r="R9" i="1" s="1"/>
  <c r="Q13" i="1"/>
  <c r="P13" i="1"/>
  <c r="O13" i="1"/>
  <c r="N13" i="1"/>
  <c r="N9" i="1" s="1"/>
  <c r="M13" i="1"/>
  <c r="L13" i="1"/>
  <c r="K13" i="1"/>
  <c r="J13" i="1"/>
  <c r="I13" i="1"/>
  <c r="H13" i="1"/>
  <c r="G13" i="1"/>
  <c r="W11" i="1"/>
  <c r="W10" i="1" s="1"/>
  <c r="J11" i="1"/>
  <c r="X11" i="1" s="1"/>
  <c r="X10" i="1" s="1"/>
  <c r="V10" i="1"/>
  <c r="U10" i="1"/>
  <c r="U9" i="1" s="1"/>
  <c r="U8" i="1" s="1"/>
  <c r="T10" i="1"/>
  <c r="S10" i="1"/>
  <c r="R10" i="1"/>
  <c r="Q10" i="1"/>
  <c r="P10" i="1"/>
  <c r="P9" i="1" s="1"/>
  <c r="P8" i="1" s="1"/>
  <c r="O10" i="1"/>
  <c r="O9" i="1" s="1"/>
  <c r="N10" i="1"/>
  <c r="M10" i="1"/>
  <c r="M9" i="1" s="1"/>
  <c r="M8" i="1" s="1"/>
  <c r="L10" i="1"/>
  <c r="K10" i="1"/>
  <c r="I10" i="1"/>
  <c r="H10" i="1"/>
  <c r="H9" i="1" s="1"/>
  <c r="G10" i="1"/>
  <c r="G9" i="1" s="1"/>
  <c r="Q9" i="1"/>
  <c r="Q8" i="1" s="1"/>
  <c r="I9" i="1"/>
  <c r="I8" i="1" s="1"/>
  <c r="K34" i="1" l="1"/>
  <c r="X36" i="1"/>
  <c r="X35" i="1" s="1"/>
  <c r="X27" i="1"/>
  <c r="X26" i="1" s="1"/>
  <c r="W16" i="1"/>
  <c r="K9" i="1"/>
  <c r="R8" i="1"/>
  <c r="X73" i="1"/>
  <c r="X72" i="1" s="1"/>
  <c r="G34" i="1"/>
  <c r="G8" i="1" s="1"/>
  <c r="X50" i="1"/>
  <c r="X48" i="1"/>
  <c r="X47" i="1" s="1"/>
  <c r="L34" i="1"/>
  <c r="X16" i="1"/>
  <c r="L9" i="1"/>
  <c r="O8" i="1"/>
  <c r="W9" i="1"/>
  <c r="T8" i="1"/>
  <c r="X75" i="1"/>
  <c r="X76" i="1"/>
  <c r="W34" i="1"/>
  <c r="H8" i="1"/>
  <c r="N8" i="1"/>
  <c r="V8" i="1"/>
  <c r="X29" i="1"/>
  <c r="J56" i="1"/>
  <c r="X70" i="1"/>
  <c r="X69" i="1" s="1"/>
  <c r="J35" i="1"/>
  <c r="X45" i="1"/>
  <c r="X44" i="1" s="1"/>
  <c r="J50" i="1"/>
  <c r="J10" i="1"/>
  <c r="J26" i="1"/>
  <c r="J41" i="1"/>
  <c r="J66" i="1"/>
  <c r="K8" i="1" l="1"/>
  <c r="W8" i="1"/>
  <c r="L8" i="1"/>
  <c r="X9" i="1"/>
  <c r="X56" i="1"/>
  <c r="X55" i="1" s="1"/>
  <c r="X34" i="1" s="1"/>
  <c r="J55" i="1"/>
  <c r="J9" i="1"/>
  <c r="J34" i="1"/>
  <c r="X8" i="1" l="1"/>
  <c r="J8" i="1"/>
</calcChain>
</file>

<file path=xl/comments1.xml><?xml version="1.0" encoding="utf-8"?>
<comments xmlns="http://schemas.openxmlformats.org/spreadsheetml/2006/main">
  <authors>
    <author>frodas</author>
  </authors>
  <commentList>
    <comment ref="O77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0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1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.xml><?xml version="1.0" encoding="utf-8"?>
<comments xmlns="http://schemas.openxmlformats.org/spreadsheetml/2006/main">
  <authors>
    <author>frodas</author>
  </authors>
  <commentList>
    <comment ref="O77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3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4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5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6.xml><?xml version="1.0" encoding="utf-8"?>
<comments xmlns="http://schemas.openxmlformats.org/spreadsheetml/2006/main">
  <authors>
    <author>frodas</author>
  </authors>
  <commentList>
    <comment ref="O82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7.xml><?xml version="1.0" encoding="utf-8"?>
<comments xmlns="http://schemas.openxmlformats.org/spreadsheetml/2006/main">
  <authors>
    <author>frodas</author>
  </authors>
  <commentList>
    <comment ref="O82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8.xml><?xml version="1.0" encoding="utf-8"?>
<comments xmlns="http://schemas.openxmlformats.org/spreadsheetml/2006/main">
  <authors>
    <author>frodas</author>
  </authors>
  <commentList>
    <comment ref="O82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9.xml><?xml version="1.0" encoding="utf-8"?>
<comments xmlns="http://schemas.openxmlformats.org/spreadsheetml/2006/main">
  <authors>
    <author>frodas</author>
  </authors>
  <commentList>
    <comment ref="O83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sharedStrings.xml><?xml version="1.0" encoding="utf-8"?>
<sst xmlns="http://schemas.openxmlformats.org/spreadsheetml/2006/main" count="1273" uniqueCount="120">
  <si>
    <t>MINISTERIO DE AGRICULTURA GANADERIA Y ALIMENTACION</t>
  </si>
  <si>
    <t>ADMINISTRACION FINANCIERA</t>
  </si>
  <si>
    <t>DEPARTAMENTO DE PROGRAMACION Y PRESUPUESTO</t>
  </si>
  <si>
    <t>PROGRAMA 99 "PARTIDAS NO ASIGNABLES A PROGRAMAS"</t>
  </si>
  <si>
    <t>Actividad y/o Proyecto</t>
  </si>
  <si>
    <t>Fte.</t>
  </si>
  <si>
    <t>Gpo. Gto</t>
  </si>
  <si>
    <t>Ub. Geo</t>
  </si>
  <si>
    <t>Org</t>
  </si>
  <si>
    <t>Corr</t>
  </si>
  <si>
    <t>Aprobado 2013</t>
  </si>
  <si>
    <t xml:space="preserve">Débito </t>
  </si>
  <si>
    <t>Crédito</t>
  </si>
  <si>
    <t>Vigente</t>
  </si>
  <si>
    <t>Enero</t>
  </si>
  <si>
    <t xml:space="preserve">Febrero 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</si>
  <si>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</si>
  <si>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</si>
  <si>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</si>
  <si>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</si>
  <si>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</si>
  <si>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</si>
  <si>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</si>
  <si>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</si>
  <si>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</si>
  <si>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</si>
  <si>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Devengado </t>
  </si>
  <si>
    <t>Saldos Disponibles por Trasladar</t>
  </si>
  <si>
    <t>TOTAL</t>
  </si>
  <si>
    <t xml:space="preserve">PARTIDAS NO ASIGNABLES A PROGRAMAS                                           APOYO A LAS ENTIDADES DESCENTRALIZADAS Y AUTONOMAS                                                                        2013-1113-0012-201-99-00-000-01 </t>
  </si>
  <si>
    <t>Subtotal</t>
  </si>
  <si>
    <t xml:space="preserve">Instituto Nacional de Bosques                                  -INAB- </t>
  </si>
  <si>
    <t>(NIT 842944-8), Código Receptor de Transferencias 00420</t>
  </si>
  <si>
    <t>0101</t>
  </si>
  <si>
    <t xml:space="preserve">Instituto de Ciencia y Tecnología Agrícolas                                                                  -ICTA-                                       </t>
  </si>
  <si>
    <t>(NIT 172375-8), Código Receptor de Transferencias 00402</t>
  </si>
  <si>
    <t xml:space="preserve">Escuela Nacional de Agricultura                    -ENCA-                                     </t>
  </si>
  <si>
    <t>(NIT 499895-2), Código Receptor de Transferencia 00311, Nota: el aporte sigue vigente con las bases legales cada año.</t>
  </si>
  <si>
    <t xml:space="preserve">Instituto Nacional de Comercializacion Agricola  -INDECA- </t>
  </si>
  <si>
    <t>(NIT 319016-1), Código Receptor de Transferencias 00421</t>
  </si>
  <si>
    <t>0602</t>
  </si>
  <si>
    <t>0010</t>
  </si>
  <si>
    <t xml:space="preserve"> Instituto Nacional de Comercializacion a traves de PMA                                                                         -Logística-</t>
  </si>
  <si>
    <t>(NIT 319016-1),  Código Receptor de Transferencias 00421</t>
  </si>
  <si>
    <t>Fondo de Tierras                                                                   -FONTIERRAS-</t>
  </si>
  <si>
    <t>(NIT 2295321-3), Código Receptor de Transferencia 00351</t>
  </si>
  <si>
    <t xml:space="preserve">APORTES A ASOCIACIONES E INSTITUCIONES, ORGANISMOS NACIONALES REGIONALES E INTERNACIONALES                                                                                                           2013-1113-0012-201-99-00-000-02                                                                                                                         </t>
  </si>
  <si>
    <t>Aporte al Fondo de Pensionados del INTA -FOPINTA-</t>
  </si>
  <si>
    <t>(NIT 2705211-7),  Código Receptor de Transferencia 00073, Nota: el aporte sigue vigente con las bases legales cada año</t>
  </si>
  <si>
    <t>Fundación Defensores de la Naturaleza</t>
  </si>
  <si>
    <t>(NIT 559877-K), Código Receptor de Transferencias 00785</t>
  </si>
  <si>
    <t>Fondo Internacional de Desarrollo Agrícola -FIDA-(Membresia)</t>
  </si>
  <si>
    <t>(NIT FIDA), Código Receptor de Transferencias 00787</t>
  </si>
  <si>
    <t>Programa Mosca del Mediterraneo           -MOSCAMED-</t>
  </si>
  <si>
    <t>(NIT 259654-7), Código Receptor de Transferencias 00452, Nota: el aporte sigue vigente con las bases legales cada año.</t>
  </si>
  <si>
    <t>Proteccion de Bosques Tropicales y Manejo de cuencas                                                                 -Plan Trifinio-</t>
  </si>
  <si>
    <t>(NIT 2314662-1) Codigo Receptor 0207</t>
  </si>
  <si>
    <t>Aporte Asociacion de Desarrollo Integral de Nororiente                                                              -ADIN-</t>
  </si>
  <si>
    <t>(NIT 3312509-0), Código Receptor de Transferencia 00785</t>
  </si>
  <si>
    <t>Organización de las Naciones Unidas                                                        -FAO-</t>
  </si>
  <si>
    <r>
      <t xml:space="preserve">(NIT 3987518-0), Código Receptor de Transferencia 00786, Montos Pendientes en $ 206,613.90 y </t>
    </r>
    <r>
      <rPr>
        <i/>
        <sz val="8"/>
        <rFont val="Calibri"/>
        <family val="2"/>
      </rPr>
      <t>€</t>
    </r>
    <r>
      <rPr>
        <i/>
        <sz val="8"/>
        <rFont val="Arial"/>
        <family val="2"/>
      </rPr>
      <t xml:space="preserve"> 183,935.11  y Gastos administ. Membresia Q. 360,000.00 y Q 720,000.00  periodo 2010-2011. Nota: el aporte sigue vigente con las bases legales cada año.</t>
    </r>
  </si>
  <si>
    <t>.</t>
  </si>
  <si>
    <t>Programa Mundial de Alimentos                                                                -PMA-</t>
  </si>
  <si>
    <t>(NIT 347480-1), Código Receptor de Transferencia 10076</t>
  </si>
  <si>
    <t>Organización Mundial de Salud Animal                                                                                     -OIE-</t>
  </si>
  <si>
    <t>(NIT  OMDSA), Código Receptor de Transferencia 10364</t>
  </si>
  <si>
    <t>Centro Agropecuario Centroamericano                                        -CAC-</t>
  </si>
  <si>
    <t>(NIT 371684-8), Código Receptor de Transferencia 00415</t>
  </si>
  <si>
    <t>Instituto Interam. Coop. Agricola                                   -IICA-</t>
  </si>
  <si>
    <t>Centro Agronomico Tropical                                     -CATIE-</t>
  </si>
  <si>
    <t>(NIT 533690-2), Código Receptor de Transferencia 0160</t>
  </si>
  <si>
    <t>Aportes Culturales                                                2013-1113-0012-201-99-00-000-03</t>
  </si>
  <si>
    <t xml:space="preserve">Asociacion Guatemalteca Historia Nacional Zoologico La Aurora  </t>
  </si>
  <si>
    <t xml:space="preserve">   (NIT 635507-2), Código Receptor de Transferencia 00095</t>
  </si>
  <si>
    <t>DESEMBOLSOS DE  APORTES AÑO  2014</t>
  </si>
  <si>
    <t>0115</t>
  </si>
  <si>
    <t>Guatemala, 28  de Enero  2014</t>
  </si>
  <si>
    <t>MESES AÑO 2014</t>
  </si>
  <si>
    <t>Guatemala, 07  de Febrero  2014</t>
  </si>
  <si>
    <t>Guatemala, 24  de Febrero  2014</t>
  </si>
  <si>
    <t>Complemento de Aporte Q.1,600,000.00</t>
  </si>
  <si>
    <t>Complemento de Aporte Q.1,430,320.00</t>
  </si>
  <si>
    <t>Cuota Gastos Administrativos FAO Guate año 2014                           Q 360,000.00</t>
  </si>
  <si>
    <t xml:space="preserve">Cuota Aporte año 2014                                         Q 504,630.00 </t>
  </si>
  <si>
    <t>(NIT 3987518-0), Código Receptor de Transferencia 00786</t>
  </si>
  <si>
    <t>Guatemala, 07 de Marzo  2014</t>
  </si>
  <si>
    <t xml:space="preserve">  </t>
  </si>
  <si>
    <t>Guatemala, 04 de Abril 2014</t>
  </si>
  <si>
    <t>Segunda Cuota Aporte año 2014 Q 587,797.00</t>
  </si>
  <si>
    <t>Cuota Gastos Pertenencia FAO ROMA Año 2014 Q 276,833.00</t>
  </si>
  <si>
    <t xml:space="preserve">APORTES A ASOCIACIONES E INSTITUCIONES, ORGANISMOS NACIONALES REGIONALES E INTERNACIONALES                                                                                                           2014-1113-0012-201-99-00-000-02                                                                                                                         </t>
  </si>
  <si>
    <t>Aportes Culturales                                                2014-1113-0012-201-99-00-000-03</t>
  </si>
  <si>
    <t xml:space="preserve">PARTIDAS NO ASIGNABLES A PROGRAMAS                                           APOYO A LAS ENTIDADES DESCENTRALIZADAS Y AUTONOMAS                                                                        2014-1113-0012-201-99-00-000-01 </t>
  </si>
  <si>
    <t>Guatemala, 21 de Abril 2014</t>
  </si>
  <si>
    <t>Cuota Aporte año 2014 Q 587,797.00</t>
  </si>
  <si>
    <t>Complemento Aporte año 2014 Q.70,393.33</t>
  </si>
  <si>
    <t xml:space="preserve">Complemento Aporte Pertenencia FAO ROMA Dolares Año 2014                                  Q .266,468.72 </t>
  </si>
  <si>
    <t>Cuota Gastos Pertenencia FAO ROMA Dolares Año 2014 Q 276,833.00</t>
  </si>
  <si>
    <t>Cuota Gastos Pertenencia FAO ROMA Euros Año 2014 Q.542,307.27</t>
  </si>
  <si>
    <t>Cuota Pertenencia 2014 Q 348,847.20</t>
  </si>
  <si>
    <t>Cuota Pertenencia 2014 Q 398,461.02</t>
  </si>
  <si>
    <t>Guatemala, 28 de Abril 2014</t>
  </si>
  <si>
    <t>Complemento Aporte Q 359,849.00</t>
  </si>
  <si>
    <t>Plan Trifinio</t>
  </si>
  <si>
    <t>PMA</t>
  </si>
  <si>
    <t>CAC</t>
  </si>
  <si>
    <t>IICA</t>
  </si>
  <si>
    <t>FUENTE 11</t>
  </si>
  <si>
    <t>FUENTE 21</t>
  </si>
  <si>
    <t>FAO</t>
  </si>
  <si>
    <t>SALDOS</t>
  </si>
  <si>
    <t>Guatemala, 08 de Mayo 2014</t>
  </si>
  <si>
    <t xml:space="preserve"> </t>
  </si>
  <si>
    <t>Guatemala, 23 de Mayo 2014</t>
  </si>
  <si>
    <t>Complemento Aporte Q 701,700.00</t>
  </si>
  <si>
    <t>Complemento Aporte Q.772,782.00</t>
  </si>
  <si>
    <t>Federacion de Cooperativas Agricolas de Guatemala</t>
  </si>
  <si>
    <t>(NIT 240355-2), Código Receptor de Transferencia 10544</t>
  </si>
  <si>
    <t>Guatemala, 28 de Mayo 2014</t>
  </si>
  <si>
    <t>Guatemala, 05 de Junio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</si>
</sst>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 Black"/>
      <family val="2"/>
    </font>
    <font>
      <b/>
      <sz val="10"/>
      <name val="Arial Black"/>
      <family val="2"/>
    </font>
    <font>
      <b/>
      <i/>
      <sz val="9"/>
      <name val="Arial"/>
      <family val="2"/>
    </font>
    <font>
      <b/>
      <i/>
      <sz val="9"/>
      <name val="Arial Black"/>
      <family val="2"/>
    </font>
    <font>
      <b/>
      <sz val="9"/>
      <name val="Bernard MT Condensed"/>
      <family val="1"/>
    </font>
    <font>
      <i/>
      <u/>
      <sz val="9"/>
      <name val="Arial Black"/>
      <family val="2"/>
    </font>
    <font>
      <b/>
      <sz val="10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u/>
      <sz val="10"/>
      <name val="Arial Black"/>
      <family val="2"/>
    </font>
    <font>
      <i/>
      <sz val="8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medium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medium">
        <color indexed="64"/>
      </right>
      <top style="medium">
        <color indexed="64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/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/>
      <bottom style="hair">
        <color theme="6" tint="-0.499984740745262"/>
      </bottom>
      <diagonal/>
    </border>
    <border>
      <left/>
      <right style="medium">
        <color indexed="64"/>
      </right>
      <top style="hair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hair">
        <color theme="6" tint="-0.499984740745262"/>
      </bottom>
      <diagonal/>
    </border>
    <border>
      <left/>
      <right style="thin">
        <color indexed="64"/>
      </right>
      <top style="hair">
        <color theme="6" tint="-0.499984740745262"/>
      </top>
      <bottom style="hair">
        <color theme="6" tint="-0.499984740745262"/>
      </bottom>
      <diagonal/>
    </border>
    <border>
      <left/>
      <right style="medium">
        <color indexed="64"/>
      </right>
      <top style="hair">
        <color theme="6" tint="-0.499984740745262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/>
      <bottom style="hair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/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1">
    <xf numFmtId="0" fontId="0" fillId="0" borderId="0" xfId="0"/>
    <xf numFmtId="43" fontId="4" fillId="0" borderId="0" xfId="1" applyFont="1" applyFill="1" applyAlignment="1">
      <alignment horizontal="left"/>
    </xf>
    <xf numFmtId="0" fontId="5" fillId="2" borderId="0" xfId="1" applyNumberFormat="1" applyFont="1" applyFill="1" applyAlignment="1">
      <alignment horizontal="center"/>
    </xf>
    <xf numFmtId="43" fontId="5" fillId="2" borderId="0" xfId="1" applyFont="1" applyFill="1" applyAlignment="1">
      <alignment horizontal="center"/>
    </xf>
    <xf numFmtId="43" fontId="4" fillId="0" borderId="0" xfId="1" applyFont="1" applyFill="1" applyBorder="1" applyAlignment="1">
      <alignment horizontal="center" wrapText="1"/>
    </xf>
    <xf numFmtId="43" fontId="5" fillId="0" borderId="0" xfId="1" applyFont="1" applyFill="1"/>
    <xf numFmtId="43" fontId="6" fillId="0" borderId="4" xfId="1" applyFont="1" applyFill="1" applyBorder="1" applyAlignment="1">
      <alignment horizontal="center"/>
    </xf>
    <xf numFmtId="0" fontId="6" fillId="2" borderId="5" xfId="1" applyNumberFormat="1" applyFont="1" applyFill="1" applyBorder="1" applyAlignment="1">
      <alignment horizontal="center"/>
    </xf>
    <xf numFmtId="0" fontId="6" fillId="2" borderId="5" xfId="1" applyNumberFormat="1" applyFont="1" applyFill="1" applyBorder="1" applyAlignment="1">
      <alignment horizontal="center" wrapText="1"/>
    </xf>
    <xf numFmtId="43" fontId="6" fillId="2" borderId="5" xfId="1" applyFont="1" applyFill="1" applyBorder="1" applyAlignment="1">
      <alignment wrapText="1"/>
    </xf>
    <xf numFmtId="43" fontId="6" fillId="2" borderId="6" xfId="1" applyFont="1" applyFill="1" applyBorder="1" applyAlignment="1">
      <alignment wrapText="1"/>
    </xf>
    <xf numFmtId="43" fontId="4" fillId="0" borderId="7" xfId="1" applyFont="1" applyFill="1" applyBorder="1" applyAlignment="1">
      <alignment horizontal="center"/>
    </xf>
    <xf numFmtId="43" fontId="4" fillId="0" borderId="8" xfId="1" applyFont="1" applyFill="1" applyBorder="1" applyAlignment="1">
      <alignment horizontal="center"/>
    </xf>
    <xf numFmtId="43" fontId="4" fillId="0" borderId="6" xfId="1" applyFont="1" applyFill="1" applyBorder="1" applyAlignment="1">
      <alignment horizontal="center"/>
    </xf>
    <xf numFmtId="43" fontId="6" fillId="0" borderId="7" xfId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43" fontId="6" fillId="0" borderId="5" xfId="1" applyFont="1" applyFill="1" applyBorder="1" applyAlignment="1">
      <alignment horizontal="center"/>
    </xf>
    <xf numFmtId="43" fontId="6" fillId="0" borderId="6" xfId="1" applyFont="1" applyFill="1" applyBorder="1" applyAlignment="1">
      <alignment horizontal="center"/>
    </xf>
    <xf numFmtId="43" fontId="7" fillId="2" borderId="7" xfId="1" applyFont="1" applyFill="1" applyBorder="1" applyAlignment="1">
      <alignment horizontal="center" wrapText="1"/>
    </xf>
    <xf numFmtId="43" fontId="8" fillId="2" borderId="9" xfId="1" applyFont="1" applyFill="1" applyBorder="1" applyAlignment="1">
      <alignment horizontal="center" wrapText="1"/>
    </xf>
    <xf numFmtId="43" fontId="9" fillId="0" borderId="10" xfId="1" applyFont="1" applyFill="1" applyBorder="1" applyAlignment="1">
      <alignment horizontal="left" wrapText="1"/>
    </xf>
    <xf numFmtId="43" fontId="10" fillId="0" borderId="13" xfId="1" applyFont="1" applyFill="1" applyBorder="1" applyAlignment="1">
      <alignment horizontal="center"/>
    </xf>
    <xf numFmtId="43" fontId="10" fillId="0" borderId="14" xfId="1" applyFont="1" applyFill="1" applyBorder="1"/>
    <xf numFmtId="43" fontId="10" fillId="0" borderId="12" xfId="1" applyFont="1" applyFill="1" applyBorder="1"/>
    <xf numFmtId="43" fontId="10" fillId="0" borderId="13" xfId="1" applyFont="1" applyFill="1" applyBorder="1"/>
    <xf numFmtId="43" fontId="10" fillId="0" borderId="11" xfId="1" applyFont="1" applyFill="1" applyBorder="1"/>
    <xf numFmtId="43" fontId="10" fillId="0" borderId="15" xfId="1" applyFont="1" applyFill="1" applyBorder="1"/>
    <xf numFmtId="43" fontId="11" fillId="3" borderId="16" xfId="1" applyFont="1" applyFill="1" applyBorder="1" applyAlignment="1">
      <alignment horizontal="center" wrapText="1"/>
    </xf>
    <xf numFmtId="43" fontId="12" fillId="3" borderId="20" xfId="1" applyFont="1" applyFill="1" applyBorder="1" applyAlignment="1">
      <alignment horizontal="center"/>
    </xf>
    <xf numFmtId="43" fontId="12" fillId="3" borderId="21" xfId="1" applyFont="1" applyFill="1" applyBorder="1" applyAlignment="1"/>
    <xf numFmtId="43" fontId="12" fillId="3" borderId="17" xfId="1" applyFont="1" applyFill="1" applyBorder="1" applyAlignment="1"/>
    <xf numFmtId="43" fontId="12" fillId="3" borderId="20" xfId="1" applyFont="1" applyFill="1" applyBorder="1" applyAlignment="1"/>
    <xf numFmtId="43" fontId="12" fillId="3" borderId="22" xfId="1" applyFont="1" applyFill="1" applyBorder="1" applyAlignment="1"/>
    <xf numFmtId="43" fontId="12" fillId="3" borderId="23" xfId="1" applyFont="1" applyFill="1" applyBorder="1" applyAlignment="1"/>
    <xf numFmtId="43" fontId="13" fillId="4" borderId="24" xfId="1" applyFont="1" applyFill="1" applyBorder="1" applyAlignment="1">
      <alignment horizontal="center" vertical="center" wrapText="1"/>
    </xf>
    <xf numFmtId="0" fontId="14" fillId="4" borderId="25" xfId="1" applyNumberFormat="1" applyFont="1" applyFill="1" applyBorder="1" applyAlignment="1">
      <alignment horizontal="center" wrapText="1"/>
    </xf>
    <xf numFmtId="43" fontId="14" fillId="4" borderId="25" xfId="1" applyFont="1" applyFill="1" applyBorder="1" applyAlignment="1">
      <alignment horizontal="center" wrapText="1"/>
    </xf>
    <xf numFmtId="43" fontId="14" fillId="4" borderId="26" xfId="1" applyFont="1" applyFill="1" applyBorder="1" applyAlignment="1">
      <alignment horizontal="center" wrapText="1"/>
    </xf>
    <xf numFmtId="43" fontId="15" fillId="4" borderId="27" xfId="1" applyFont="1" applyFill="1" applyBorder="1" applyAlignment="1">
      <alignment horizontal="center"/>
    </xf>
    <xf numFmtId="43" fontId="15" fillId="4" borderId="28" xfId="1" applyFont="1" applyFill="1" applyBorder="1"/>
    <xf numFmtId="43" fontId="15" fillId="4" borderId="26" xfId="1" applyFont="1" applyFill="1" applyBorder="1"/>
    <xf numFmtId="43" fontId="15" fillId="4" borderId="27" xfId="1" applyFont="1" applyFill="1" applyBorder="1"/>
    <xf numFmtId="43" fontId="15" fillId="4" borderId="25" xfId="1" applyFont="1" applyFill="1" applyBorder="1"/>
    <xf numFmtId="43" fontId="15" fillId="4" borderId="29" xfId="1" applyFont="1" applyFill="1" applyBorder="1"/>
    <xf numFmtId="43" fontId="16" fillId="2" borderId="30" xfId="1" applyFont="1" applyFill="1" applyBorder="1" applyAlignment="1">
      <alignment horizontal="left" wrapText="1"/>
    </xf>
    <xf numFmtId="0" fontId="17" fillId="2" borderId="31" xfId="1" applyNumberFormat="1" applyFont="1" applyFill="1" applyBorder="1" applyAlignment="1">
      <alignment horizontal="center"/>
    </xf>
    <xf numFmtId="0" fontId="17" fillId="2" borderId="31" xfId="1" quotePrefix="1" applyNumberFormat="1" applyFont="1" applyFill="1" applyBorder="1" applyAlignment="1">
      <alignment horizontal="center"/>
    </xf>
    <xf numFmtId="43" fontId="17" fillId="2" borderId="31" xfId="1" quotePrefix="1" applyFont="1" applyFill="1" applyBorder="1" applyAlignment="1">
      <alignment horizontal="center"/>
    </xf>
    <xf numFmtId="43" fontId="17" fillId="2" borderId="32" xfId="1" quotePrefix="1" applyFont="1" applyFill="1" applyBorder="1" applyAlignment="1">
      <alignment horizontal="center"/>
    </xf>
    <xf numFmtId="43" fontId="17" fillId="0" borderId="33" xfId="1" applyFont="1" applyFill="1" applyBorder="1" applyAlignment="1">
      <alignment horizontal="center"/>
    </xf>
    <xf numFmtId="43" fontId="17" fillId="0" borderId="34" xfId="1" applyFont="1" applyFill="1" applyBorder="1"/>
    <xf numFmtId="43" fontId="17" fillId="0" borderId="32" xfId="1" applyFont="1" applyFill="1" applyBorder="1"/>
    <xf numFmtId="43" fontId="17" fillId="0" borderId="33" xfId="1" applyFont="1" applyFill="1" applyBorder="1"/>
    <xf numFmtId="43" fontId="17" fillId="0" borderId="31" xfId="1" applyFont="1" applyFill="1" applyBorder="1"/>
    <xf numFmtId="43" fontId="5" fillId="0" borderId="31" xfId="1" applyFont="1" applyFill="1" applyBorder="1"/>
    <xf numFmtId="43" fontId="5" fillId="0" borderId="32" xfId="1" applyFont="1" applyFill="1" applyBorder="1"/>
    <xf numFmtId="43" fontId="5" fillId="0" borderId="33" xfId="1" applyFont="1" applyFill="1" applyBorder="1"/>
    <xf numFmtId="43" fontId="5" fillId="0" borderId="35" xfId="1" applyFont="1" applyFill="1" applyBorder="1"/>
    <xf numFmtId="43" fontId="17" fillId="0" borderId="10" xfId="1" applyFont="1" applyFill="1" applyBorder="1" applyAlignment="1">
      <alignment horizontal="left" wrapText="1"/>
    </xf>
    <xf numFmtId="0" fontId="17" fillId="2" borderId="11" xfId="1" applyNumberFormat="1" applyFont="1" applyFill="1" applyBorder="1" applyAlignment="1">
      <alignment horizontal="center"/>
    </xf>
    <xf numFmtId="0" fontId="17" fillId="2" borderId="11" xfId="1" quotePrefix="1" applyNumberFormat="1" applyFont="1" applyFill="1" applyBorder="1" applyAlignment="1">
      <alignment horizontal="center"/>
    </xf>
    <xf numFmtId="43" fontId="17" fillId="2" borderId="11" xfId="1" quotePrefix="1" applyFont="1" applyFill="1" applyBorder="1" applyAlignment="1">
      <alignment horizontal="center"/>
    </xf>
    <xf numFmtId="43" fontId="17" fillId="2" borderId="12" xfId="1" quotePrefix="1" applyFont="1" applyFill="1" applyBorder="1" applyAlignment="1">
      <alignment horizontal="center"/>
    </xf>
    <xf numFmtId="43" fontId="17" fillId="0" borderId="13" xfId="1" applyFont="1" applyFill="1" applyBorder="1" applyAlignment="1">
      <alignment horizontal="center"/>
    </xf>
    <xf numFmtId="43" fontId="17" fillId="0" borderId="14" xfId="1" applyFont="1" applyFill="1" applyBorder="1"/>
    <xf numFmtId="43" fontId="17" fillId="0" borderId="12" xfId="1" applyFont="1" applyFill="1" applyBorder="1"/>
    <xf numFmtId="43" fontId="17" fillId="0" borderId="13" xfId="1" applyFont="1" applyFill="1" applyBorder="1"/>
    <xf numFmtId="43" fontId="5" fillId="0" borderId="14" xfId="1" applyFont="1" applyFill="1" applyBorder="1"/>
    <xf numFmtId="43" fontId="5" fillId="0" borderId="11" xfId="1" applyFont="1" applyFill="1" applyBorder="1"/>
    <xf numFmtId="43" fontId="5" fillId="0" borderId="12" xfId="1" applyFont="1" applyFill="1" applyBorder="1"/>
    <xf numFmtId="43" fontId="5" fillId="0" borderId="13" xfId="1" applyFont="1" applyFill="1" applyBorder="1"/>
    <xf numFmtId="43" fontId="5" fillId="2" borderId="15" xfId="1" applyFont="1" applyFill="1" applyBorder="1"/>
    <xf numFmtId="43" fontId="13" fillId="4" borderId="36" xfId="1" applyFont="1" applyFill="1" applyBorder="1" applyAlignment="1">
      <alignment horizontal="center" vertical="center" wrapText="1"/>
    </xf>
    <xf numFmtId="0" fontId="14" fillId="4" borderId="37" xfId="1" applyNumberFormat="1" applyFont="1" applyFill="1" applyBorder="1" applyAlignment="1">
      <alignment horizontal="center" wrapText="1"/>
    </xf>
    <xf numFmtId="43" fontId="14" fillId="4" borderId="37" xfId="1" applyFont="1" applyFill="1" applyBorder="1" applyAlignment="1">
      <alignment horizontal="center" wrapText="1"/>
    </xf>
    <xf numFmtId="43" fontId="14" fillId="4" borderId="38" xfId="1" applyFont="1" applyFill="1" applyBorder="1" applyAlignment="1">
      <alignment horizontal="center" wrapText="1"/>
    </xf>
    <xf numFmtId="43" fontId="15" fillId="4" borderId="39" xfId="1" applyFont="1" applyFill="1" applyBorder="1" applyAlignment="1">
      <alignment horizontal="center"/>
    </xf>
    <xf numFmtId="43" fontId="15" fillId="4" borderId="40" xfId="1" applyFont="1" applyFill="1" applyBorder="1"/>
    <xf numFmtId="43" fontId="15" fillId="4" borderId="38" xfId="1" applyFont="1" applyFill="1" applyBorder="1"/>
    <xf numFmtId="43" fontId="15" fillId="4" borderId="39" xfId="1" applyFont="1" applyFill="1" applyBorder="1"/>
    <xf numFmtId="43" fontId="15" fillId="4" borderId="37" xfId="1" applyFont="1" applyFill="1" applyBorder="1"/>
    <xf numFmtId="43" fontId="15" fillId="4" borderId="3" xfId="1" applyFont="1" applyFill="1" applyBorder="1"/>
    <xf numFmtId="43" fontId="17" fillId="0" borderId="32" xfId="1" applyFont="1" applyFill="1" applyBorder="1" applyAlignment="1"/>
    <xf numFmtId="43" fontId="17" fillId="0" borderId="34" xfId="1" applyFont="1" applyFill="1" applyBorder="1" applyAlignment="1"/>
    <xf numFmtId="43" fontId="17" fillId="2" borderId="34" xfId="1" applyFont="1" applyFill="1" applyBorder="1" applyAlignment="1"/>
    <xf numFmtId="43" fontId="17" fillId="2" borderId="31" xfId="1" applyFont="1" applyFill="1" applyBorder="1" applyAlignment="1"/>
    <xf numFmtId="43" fontId="5" fillId="0" borderId="31" xfId="1" applyFont="1" applyFill="1" applyBorder="1" applyAlignment="1"/>
    <xf numFmtId="43" fontId="5" fillId="0" borderId="32" xfId="1" applyFont="1" applyFill="1" applyBorder="1" applyAlignment="1"/>
    <xf numFmtId="43" fontId="5" fillId="2" borderId="35" xfId="1" applyFont="1" applyFill="1" applyBorder="1"/>
    <xf numFmtId="43" fontId="16" fillId="2" borderId="10" xfId="1" applyFont="1" applyFill="1" applyBorder="1" applyAlignment="1">
      <alignment horizontal="left" wrapText="1"/>
    </xf>
    <xf numFmtId="43" fontId="17" fillId="0" borderId="14" xfId="1" applyFont="1" applyFill="1" applyBorder="1" applyAlignment="1"/>
    <xf numFmtId="43" fontId="17" fillId="0" borderId="12" xfId="1" applyFont="1" applyFill="1" applyBorder="1" applyAlignment="1"/>
    <xf numFmtId="43" fontId="17" fillId="0" borderId="11" xfId="1" applyFont="1" applyFill="1" applyBorder="1" applyAlignment="1"/>
    <xf numFmtId="43" fontId="5" fillId="0" borderId="11" xfId="1" applyFont="1" applyFill="1" applyBorder="1" applyAlignment="1"/>
    <xf numFmtId="43" fontId="5" fillId="0" borderId="12" xfId="1" applyFont="1" applyFill="1" applyBorder="1" applyAlignment="1"/>
    <xf numFmtId="0" fontId="0" fillId="2" borderId="0" xfId="0" applyFill="1"/>
    <xf numFmtId="0" fontId="17" fillId="2" borderId="31" xfId="1" applyNumberFormat="1" applyFont="1" applyFill="1" applyBorder="1" applyAlignment="1">
      <alignment horizontal="center" wrapText="1"/>
    </xf>
    <xf numFmtId="0" fontId="17" fillId="2" borderId="31" xfId="1" quotePrefix="1" applyNumberFormat="1" applyFont="1" applyFill="1" applyBorder="1" applyAlignment="1">
      <alignment horizontal="center" wrapText="1"/>
    </xf>
    <xf numFmtId="43" fontId="17" fillId="2" borderId="31" xfId="1" quotePrefix="1" applyFont="1" applyFill="1" applyBorder="1" applyAlignment="1">
      <alignment horizontal="center" wrapText="1"/>
    </xf>
    <xf numFmtId="43" fontId="17" fillId="2" borderId="32" xfId="1" quotePrefix="1" applyFont="1" applyFill="1" applyBorder="1" applyAlignment="1">
      <alignment horizontal="center" wrapText="1"/>
    </xf>
    <xf numFmtId="43" fontId="17" fillId="2" borderId="34" xfId="1" applyFont="1" applyFill="1" applyBorder="1"/>
    <xf numFmtId="43" fontId="17" fillId="2" borderId="31" xfId="1" applyFont="1" applyFill="1" applyBorder="1"/>
    <xf numFmtId="43" fontId="5" fillId="2" borderId="31" xfId="1" applyFont="1" applyFill="1" applyBorder="1"/>
    <xf numFmtId="0" fontId="17" fillId="4" borderId="42" xfId="1" applyNumberFormat="1" applyFont="1" applyFill="1" applyBorder="1" applyAlignment="1">
      <alignment horizontal="center" wrapText="1"/>
    </xf>
    <xf numFmtId="0" fontId="17" fillId="4" borderId="42" xfId="1" quotePrefix="1" applyNumberFormat="1" applyFont="1" applyFill="1" applyBorder="1" applyAlignment="1">
      <alignment horizontal="center" wrapText="1"/>
    </xf>
    <xf numFmtId="43" fontId="17" fillId="4" borderId="42" xfId="1" quotePrefix="1" applyFont="1" applyFill="1" applyBorder="1" applyAlignment="1">
      <alignment horizontal="center" wrapText="1"/>
    </xf>
    <xf numFmtId="43" fontId="17" fillId="4" borderId="43" xfId="1" quotePrefix="1" applyFont="1" applyFill="1" applyBorder="1" applyAlignment="1">
      <alignment horizontal="center" wrapText="1"/>
    </xf>
    <xf numFmtId="43" fontId="17" fillId="4" borderId="44" xfId="1" applyFont="1" applyFill="1" applyBorder="1" applyAlignment="1">
      <alignment horizontal="center"/>
    </xf>
    <xf numFmtId="43" fontId="17" fillId="4" borderId="45" xfId="1" applyFont="1" applyFill="1" applyBorder="1"/>
    <xf numFmtId="43" fontId="17" fillId="4" borderId="43" xfId="1" applyFont="1" applyFill="1" applyBorder="1"/>
    <xf numFmtId="43" fontId="17" fillId="4" borderId="44" xfId="1" applyFont="1" applyFill="1" applyBorder="1"/>
    <xf numFmtId="43" fontId="17" fillId="4" borderId="42" xfId="1" applyFont="1" applyFill="1" applyBorder="1"/>
    <xf numFmtId="43" fontId="5" fillId="4" borderId="42" xfId="1" applyFont="1" applyFill="1" applyBorder="1"/>
    <xf numFmtId="43" fontId="5" fillId="4" borderId="43" xfId="1" applyFont="1" applyFill="1" applyBorder="1"/>
    <xf numFmtId="43" fontId="5" fillId="4" borderId="44" xfId="1" applyFont="1" applyFill="1" applyBorder="1"/>
    <xf numFmtId="43" fontId="5" fillId="4" borderId="46" xfId="1" applyFont="1" applyFill="1" applyBorder="1"/>
    <xf numFmtId="0" fontId="17" fillId="2" borderId="47" xfId="1" applyNumberFormat="1" applyFont="1" applyFill="1" applyBorder="1" applyAlignment="1">
      <alignment horizontal="center" wrapText="1"/>
    </xf>
    <xf numFmtId="0" fontId="17" fillId="2" borderId="47" xfId="1" quotePrefix="1" applyNumberFormat="1" applyFont="1" applyFill="1" applyBorder="1" applyAlignment="1">
      <alignment horizontal="center" wrapText="1"/>
    </xf>
    <xf numFmtId="43" fontId="17" fillId="2" borderId="47" xfId="1" quotePrefix="1" applyFont="1" applyFill="1" applyBorder="1" applyAlignment="1">
      <alignment horizontal="center" wrapText="1"/>
    </xf>
    <xf numFmtId="43" fontId="17" fillId="2" borderId="48" xfId="1" quotePrefix="1" applyFont="1" applyFill="1" applyBorder="1" applyAlignment="1">
      <alignment horizontal="center" wrapText="1"/>
    </xf>
    <xf numFmtId="43" fontId="17" fillId="0" borderId="49" xfId="1" applyFont="1" applyFill="1" applyBorder="1" applyAlignment="1">
      <alignment horizontal="center"/>
    </xf>
    <xf numFmtId="43" fontId="17" fillId="0" borderId="50" xfId="1" applyFont="1" applyFill="1" applyBorder="1"/>
    <xf numFmtId="43" fontId="17" fillId="0" borderId="48" xfId="1" applyFont="1" applyFill="1" applyBorder="1"/>
    <xf numFmtId="43" fontId="17" fillId="0" borderId="51" xfId="1" applyFont="1" applyFill="1" applyBorder="1"/>
    <xf numFmtId="43" fontId="17" fillId="2" borderId="50" xfId="1" applyFont="1" applyFill="1" applyBorder="1"/>
    <xf numFmtId="43" fontId="17" fillId="2" borderId="47" xfId="1" applyFont="1" applyFill="1" applyBorder="1"/>
    <xf numFmtId="43" fontId="5" fillId="2" borderId="47" xfId="1" applyFont="1" applyFill="1" applyBorder="1"/>
    <xf numFmtId="43" fontId="5" fillId="0" borderId="47" xfId="1" applyFont="1" applyFill="1" applyBorder="1"/>
    <xf numFmtId="43" fontId="5" fillId="0" borderId="48" xfId="1" applyFont="1" applyFill="1" applyBorder="1"/>
    <xf numFmtId="43" fontId="5" fillId="0" borderId="51" xfId="1" applyFont="1" applyFill="1" applyBorder="1"/>
    <xf numFmtId="43" fontId="5" fillId="2" borderId="52" xfId="1" applyFont="1" applyFill="1" applyBorder="1"/>
    <xf numFmtId="0" fontId="17" fillId="2" borderId="11" xfId="1" applyNumberFormat="1" applyFont="1" applyFill="1" applyBorder="1" applyAlignment="1">
      <alignment horizontal="center" wrapText="1"/>
    </xf>
    <xf numFmtId="0" fontId="17" fillId="2" borderId="11" xfId="1" quotePrefix="1" applyNumberFormat="1" applyFont="1" applyFill="1" applyBorder="1" applyAlignment="1">
      <alignment horizontal="center" wrapText="1"/>
    </xf>
    <xf numFmtId="43" fontId="17" fillId="2" borderId="11" xfId="1" quotePrefix="1" applyFont="1" applyFill="1" applyBorder="1" applyAlignment="1">
      <alignment horizontal="center" wrapText="1"/>
    </xf>
    <xf numFmtId="43" fontId="17" fillId="2" borderId="12" xfId="1" quotePrefix="1" applyFont="1" applyFill="1" applyBorder="1" applyAlignment="1">
      <alignment horizontal="center" wrapText="1"/>
    </xf>
    <xf numFmtId="43" fontId="17" fillId="2" borderId="14" xfId="1" applyFont="1" applyFill="1" applyBorder="1"/>
    <xf numFmtId="43" fontId="17" fillId="2" borderId="11" xfId="1" applyFont="1" applyFill="1" applyBorder="1"/>
    <xf numFmtId="43" fontId="5" fillId="2" borderId="11" xfId="1" applyFont="1" applyFill="1" applyBorder="1"/>
    <xf numFmtId="0" fontId="17" fillId="4" borderId="53" xfId="1" applyNumberFormat="1" applyFont="1" applyFill="1" applyBorder="1" applyAlignment="1">
      <alignment horizontal="center"/>
    </xf>
    <xf numFmtId="0" fontId="17" fillId="4" borderId="53" xfId="1" quotePrefix="1" applyNumberFormat="1" applyFont="1" applyFill="1" applyBorder="1" applyAlignment="1">
      <alignment horizontal="center"/>
    </xf>
    <xf numFmtId="43" fontId="17" fillId="4" borderId="53" xfId="1" quotePrefix="1" applyFont="1" applyFill="1" applyBorder="1" applyAlignment="1">
      <alignment horizontal="center"/>
    </xf>
    <xf numFmtId="43" fontId="17" fillId="4" borderId="54" xfId="1" quotePrefix="1" applyFont="1" applyFill="1" applyBorder="1" applyAlignment="1">
      <alignment horizontal="center"/>
    </xf>
    <xf numFmtId="43" fontId="17" fillId="4" borderId="55" xfId="1" applyFont="1" applyFill="1" applyBorder="1" applyAlignment="1">
      <alignment horizontal="center"/>
    </xf>
    <xf numFmtId="43" fontId="17" fillId="4" borderId="56" xfId="1" applyFont="1" applyFill="1" applyBorder="1"/>
    <xf numFmtId="43" fontId="17" fillId="4" borderId="54" xfId="1" applyFont="1" applyFill="1" applyBorder="1"/>
    <xf numFmtId="43" fontId="17" fillId="4" borderId="55" xfId="1" applyFont="1" applyFill="1" applyBorder="1"/>
    <xf numFmtId="43" fontId="17" fillId="4" borderId="53" xfId="1" applyFont="1" applyFill="1" applyBorder="1"/>
    <xf numFmtId="43" fontId="5" fillId="4" borderId="53" xfId="1" applyFont="1" applyFill="1" applyBorder="1"/>
    <xf numFmtId="43" fontId="5" fillId="4" borderId="54" xfId="1" applyFont="1" applyFill="1" applyBorder="1"/>
    <xf numFmtId="43" fontId="5" fillId="4" borderId="55" xfId="1" applyFont="1" applyFill="1" applyBorder="1"/>
    <xf numFmtId="43" fontId="5" fillId="4" borderId="57" xfId="1" applyFont="1" applyFill="1" applyBorder="1"/>
    <xf numFmtId="43" fontId="16" fillId="2" borderId="58" xfId="1" applyFont="1" applyFill="1" applyBorder="1" applyAlignment="1">
      <alignment horizontal="left" wrapText="1"/>
    </xf>
    <xf numFmtId="0" fontId="17" fillId="2" borderId="59" xfId="1" applyNumberFormat="1" applyFont="1" applyFill="1" applyBorder="1" applyAlignment="1">
      <alignment horizontal="center"/>
    </xf>
    <xf numFmtId="0" fontId="17" fillId="2" borderId="59" xfId="1" quotePrefix="1" applyNumberFormat="1" applyFont="1" applyFill="1" applyBorder="1" applyAlignment="1">
      <alignment horizontal="center"/>
    </xf>
    <xf numFmtId="43" fontId="17" fillId="2" borderId="59" xfId="1" quotePrefix="1" applyFont="1" applyFill="1" applyBorder="1" applyAlignment="1">
      <alignment horizontal="center"/>
    </xf>
    <xf numFmtId="43" fontId="17" fillId="2" borderId="60" xfId="1" quotePrefix="1" applyFont="1" applyFill="1" applyBorder="1" applyAlignment="1">
      <alignment horizontal="center"/>
    </xf>
    <xf numFmtId="43" fontId="17" fillId="0" borderId="61" xfId="1" applyFont="1" applyFill="1" applyBorder="1" applyAlignment="1">
      <alignment horizontal="center"/>
    </xf>
    <xf numFmtId="43" fontId="17" fillId="0" borderId="62" xfId="1" applyFont="1" applyFill="1" applyBorder="1"/>
    <xf numFmtId="43" fontId="17" fillId="0" borderId="60" xfId="1" applyFont="1" applyFill="1" applyBorder="1"/>
    <xf numFmtId="43" fontId="17" fillId="0" borderId="61" xfId="1" applyFont="1" applyFill="1" applyBorder="1"/>
    <xf numFmtId="43" fontId="17" fillId="0" borderId="59" xfId="1" applyFont="1" applyFill="1" applyBorder="1"/>
    <xf numFmtId="43" fontId="5" fillId="0" borderId="59" xfId="1" applyFont="1" applyFill="1" applyBorder="1"/>
    <xf numFmtId="43" fontId="5" fillId="0" borderId="60" xfId="1" applyFont="1" applyFill="1" applyBorder="1"/>
    <xf numFmtId="43" fontId="5" fillId="0" borderId="61" xfId="1" applyFont="1" applyFill="1" applyBorder="1"/>
    <xf numFmtId="43" fontId="5" fillId="2" borderId="63" xfId="1" applyFont="1" applyFill="1" applyBorder="1"/>
    <xf numFmtId="43" fontId="16" fillId="2" borderId="64" xfId="1" applyFont="1" applyFill="1" applyBorder="1" applyAlignment="1">
      <alignment horizontal="left" wrapText="1"/>
    </xf>
    <xf numFmtId="43" fontId="17" fillId="0" borderId="11" xfId="1" applyFont="1" applyFill="1" applyBorder="1"/>
    <xf numFmtId="43" fontId="18" fillId="4" borderId="40" xfId="1" applyFont="1" applyFill="1" applyBorder="1"/>
    <xf numFmtId="43" fontId="18" fillId="4" borderId="37" xfId="1" applyFont="1" applyFill="1" applyBorder="1"/>
    <xf numFmtId="0" fontId="17" fillId="4" borderId="37" xfId="1" applyNumberFormat="1" applyFont="1" applyFill="1" applyBorder="1" applyAlignment="1">
      <alignment horizontal="center"/>
    </xf>
    <xf numFmtId="0" fontId="17" fillId="4" borderId="37" xfId="1" quotePrefix="1" applyNumberFormat="1" applyFont="1" applyFill="1" applyBorder="1" applyAlignment="1">
      <alignment horizontal="center"/>
    </xf>
    <xf numFmtId="43" fontId="17" fillId="4" borderId="37" xfId="1" quotePrefix="1" applyFont="1" applyFill="1" applyBorder="1" applyAlignment="1">
      <alignment horizontal="center"/>
    </xf>
    <xf numFmtId="43" fontId="17" fillId="4" borderId="38" xfId="1" quotePrefix="1" applyFont="1" applyFill="1" applyBorder="1" applyAlignment="1">
      <alignment horizontal="center"/>
    </xf>
    <xf numFmtId="43" fontId="13" fillId="4" borderId="39" xfId="1" applyFont="1" applyFill="1" applyBorder="1" applyAlignment="1">
      <alignment horizontal="center"/>
    </xf>
    <xf numFmtId="43" fontId="13" fillId="4" borderId="40" xfId="1" applyFont="1" applyFill="1" applyBorder="1"/>
    <xf numFmtId="43" fontId="13" fillId="4" borderId="38" xfId="1" applyFont="1" applyFill="1" applyBorder="1"/>
    <xf numFmtId="43" fontId="13" fillId="4" borderId="39" xfId="1" applyFont="1" applyFill="1" applyBorder="1"/>
    <xf numFmtId="43" fontId="13" fillId="4" borderId="37" xfId="1" applyFont="1" applyFill="1" applyBorder="1"/>
    <xf numFmtId="43" fontId="13" fillId="4" borderId="3" xfId="1" applyFont="1" applyFill="1" applyBorder="1"/>
    <xf numFmtId="43" fontId="16" fillId="2" borderId="65" xfId="1" applyFont="1" applyFill="1" applyBorder="1" applyAlignment="1">
      <alignment horizontal="left" wrapText="1"/>
    </xf>
    <xf numFmtId="0" fontId="17" fillId="4" borderId="42" xfId="1" applyNumberFormat="1" applyFont="1" applyFill="1" applyBorder="1" applyAlignment="1">
      <alignment horizontal="center"/>
    </xf>
    <xf numFmtId="0" fontId="17" fillId="4" borderId="42" xfId="1" quotePrefix="1" applyNumberFormat="1" applyFont="1" applyFill="1" applyBorder="1" applyAlignment="1">
      <alignment horizontal="center"/>
    </xf>
    <xf numFmtId="43" fontId="17" fillId="4" borderId="42" xfId="1" quotePrefix="1" applyFont="1" applyFill="1" applyBorder="1" applyAlignment="1">
      <alignment horizontal="center"/>
    </xf>
    <xf numFmtId="43" fontId="17" fillId="4" borderId="43" xfId="1" quotePrefix="1" applyFont="1" applyFill="1" applyBorder="1" applyAlignment="1">
      <alignment horizontal="center"/>
    </xf>
    <xf numFmtId="43" fontId="4" fillId="4" borderId="45" xfId="1" applyFont="1" applyFill="1" applyBorder="1" applyAlignment="1">
      <alignment wrapText="1"/>
    </xf>
    <xf numFmtId="0" fontId="17" fillId="2" borderId="47" xfId="1" applyNumberFormat="1" applyFont="1" applyFill="1" applyBorder="1" applyAlignment="1">
      <alignment horizontal="center"/>
    </xf>
    <xf numFmtId="0" fontId="17" fillId="2" borderId="47" xfId="1" quotePrefix="1" applyNumberFormat="1" applyFont="1" applyFill="1" applyBorder="1" applyAlignment="1">
      <alignment horizontal="center"/>
    </xf>
    <xf numFmtId="43" fontId="17" fillId="2" borderId="47" xfId="1" quotePrefix="1" applyFont="1" applyFill="1" applyBorder="1" applyAlignment="1">
      <alignment horizontal="center"/>
    </xf>
    <xf numFmtId="43" fontId="17" fillId="2" borderId="48" xfId="1" quotePrefix="1" applyFont="1" applyFill="1" applyBorder="1" applyAlignment="1">
      <alignment horizontal="center"/>
    </xf>
    <xf numFmtId="43" fontId="5" fillId="0" borderId="0" xfId="1" applyFont="1" applyFill="1" applyBorder="1"/>
    <xf numFmtId="0" fontId="11" fillId="3" borderId="16" xfId="1" applyNumberFormat="1" applyFont="1" applyFill="1" applyBorder="1" applyAlignment="1">
      <alignment horizontal="center" wrapText="1"/>
    </xf>
    <xf numFmtId="43" fontId="19" fillId="3" borderId="20" xfId="1" applyFont="1" applyFill="1" applyBorder="1" applyAlignment="1">
      <alignment horizontal="center"/>
    </xf>
    <xf numFmtId="43" fontId="19" fillId="3" borderId="21" xfId="1" applyFont="1" applyFill="1" applyBorder="1"/>
    <xf numFmtId="43" fontId="19" fillId="3" borderId="17" xfId="1" applyFont="1" applyFill="1" applyBorder="1"/>
    <xf numFmtId="43" fontId="19" fillId="3" borderId="20" xfId="1" applyFont="1" applyFill="1" applyBorder="1"/>
    <xf numFmtId="43" fontId="19" fillId="3" borderId="22" xfId="1" applyFont="1" applyFill="1" applyBorder="1"/>
    <xf numFmtId="43" fontId="19" fillId="3" borderId="23" xfId="1" applyFont="1" applyFill="1" applyBorder="1"/>
    <xf numFmtId="0" fontId="17" fillId="4" borderId="25" xfId="1" applyNumberFormat="1" applyFont="1" applyFill="1" applyBorder="1" applyAlignment="1">
      <alignment horizontal="center"/>
    </xf>
    <xf numFmtId="0" fontId="17" fillId="4" borderId="25" xfId="1" quotePrefix="1" applyNumberFormat="1" applyFont="1" applyFill="1" applyBorder="1" applyAlignment="1">
      <alignment horizontal="center"/>
    </xf>
    <xf numFmtId="43" fontId="17" fillId="4" borderId="25" xfId="1" quotePrefix="1" applyFont="1" applyFill="1" applyBorder="1" applyAlignment="1">
      <alignment horizontal="center"/>
    </xf>
    <xf numFmtId="43" fontId="17" fillId="4" borderId="26" xfId="1" quotePrefix="1" applyFont="1" applyFill="1" applyBorder="1" applyAlignment="1">
      <alignment horizontal="center"/>
    </xf>
    <xf numFmtId="43" fontId="13" fillId="4" borderId="27" xfId="1" applyFont="1" applyFill="1" applyBorder="1" applyAlignment="1">
      <alignment horizontal="center"/>
    </xf>
    <xf numFmtId="43" fontId="13" fillId="4" borderId="28" xfId="1" applyFont="1" applyFill="1" applyBorder="1"/>
    <xf numFmtId="43" fontId="13" fillId="4" borderId="26" xfId="1" applyFont="1" applyFill="1" applyBorder="1"/>
    <xf numFmtId="43" fontId="13" fillId="4" borderId="27" xfId="1" applyFont="1" applyFill="1" applyBorder="1"/>
    <xf numFmtId="43" fontId="13" fillId="4" borderId="25" xfId="1" applyFont="1" applyFill="1" applyBorder="1"/>
    <xf numFmtId="43" fontId="13" fillId="4" borderId="29" xfId="1" applyFont="1" applyFill="1" applyBorder="1"/>
    <xf numFmtId="43" fontId="17" fillId="2" borderId="33" xfId="1" applyFont="1" applyFill="1" applyBorder="1" applyAlignment="1">
      <alignment horizontal="center"/>
    </xf>
    <xf numFmtId="43" fontId="4" fillId="2" borderId="10" xfId="1" applyFont="1" applyFill="1" applyBorder="1" applyAlignment="1">
      <alignment horizontal="left" wrapText="1"/>
    </xf>
    <xf numFmtId="43" fontId="5" fillId="0" borderId="34" xfId="1" applyFont="1" applyFill="1" applyBorder="1"/>
    <xf numFmtId="43" fontId="6" fillId="2" borderId="31" xfId="1" applyFont="1" applyFill="1" applyBorder="1" applyAlignment="1">
      <alignment wrapText="1"/>
    </xf>
    <xf numFmtId="43" fontId="16" fillId="2" borderId="24" xfId="1" applyFont="1" applyFill="1" applyBorder="1" applyAlignment="1">
      <alignment horizontal="left" wrapText="1"/>
    </xf>
    <xf numFmtId="0" fontId="17" fillId="2" borderId="25" xfId="1" applyNumberFormat="1" applyFont="1" applyFill="1" applyBorder="1" applyAlignment="1">
      <alignment horizontal="center"/>
    </xf>
    <xf numFmtId="0" fontId="17" fillId="2" borderId="25" xfId="1" quotePrefix="1" applyNumberFormat="1" applyFont="1" applyFill="1" applyBorder="1" applyAlignment="1">
      <alignment horizontal="center"/>
    </xf>
    <xf numFmtId="43" fontId="17" fillId="2" borderId="25" xfId="1" quotePrefix="1" applyFont="1" applyFill="1" applyBorder="1" applyAlignment="1">
      <alignment horizontal="center"/>
    </xf>
    <xf numFmtId="43" fontId="17" fillId="2" borderId="26" xfId="1" quotePrefix="1" applyFont="1" applyFill="1" applyBorder="1" applyAlignment="1">
      <alignment horizontal="center"/>
    </xf>
    <xf numFmtId="43" fontId="17" fillId="0" borderId="27" xfId="1" applyFont="1" applyFill="1" applyBorder="1" applyAlignment="1">
      <alignment horizontal="center"/>
    </xf>
    <xf numFmtId="43" fontId="17" fillId="0" borderId="28" xfId="1" applyFont="1" applyFill="1" applyBorder="1"/>
    <xf numFmtId="43" fontId="17" fillId="0" borderId="26" xfId="1" applyFont="1" applyFill="1" applyBorder="1"/>
    <xf numFmtId="43" fontId="17" fillId="0" borderId="27" xfId="1" applyFont="1" applyFill="1" applyBorder="1"/>
    <xf numFmtId="43" fontId="5" fillId="0" borderId="28" xfId="1" applyFont="1" applyFill="1" applyBorder="1"/>
    <xf numFmtId="43" fontId="5" fillId="0" borderId="25" xfId="1" applyFont="1" applyFill="1" applyBorder="1"/>
    <xf numFmtId="43" fontId="6" fillId="2" borderId="25" xfId="1" applyFont="1" applyFill="1" applyBorder="1" applyAlignment="1">
      <alignment wrapText="1"/>
    </xf>
    <xf numFmtId="43" fontId="5" fillId="0" borderId="26" xfId="1" applyFont="1" applyFill="1" applyBorder="1"/>
    <xf numFmtId="43" fontId="5" fillId="0" borderId="27" xfId="1" applyFont="1" applyFill="1" applyBorder="1"/>
    <xf numFmtId="43" fontId="5" fillId="2" borderId="29" xfId="1" applyFont="1" applyFill="1" applyBorder="1"/>
    <xf numFmtId="43" fontId="4" fillId="2" borderId="68" xfId="1" applyFont="1" applyFill="1" applyBorder="1" applyAlignment="1">
      <alignment horizontal="left" wrapText="1"/>
    </xf>
    <xf numFmtId="0" fontId="17" fillId="2" borderId="69" xfId="1" applyNumberFormat="1" applyFont="1" applyFill="1" applyBorder="1" applyAlignment="1">
      <alignment horizontal="center"/>
    </xf>
    <xf numFmtId="0" fontId="17" fillId="2" borderId="69" xfId="1" quotePrefix="1" applyNumberFormat="1" applyFont="1" applyFill="1" applyBorder="1" applyAlignment="1">
      <alignment horizontal="center"/>
    </xf>
    <xf numFmtId="43" fontId="17" fillId="2" borderId="69" xfId="1" quotePrefix="1" applyFont="1" applyFill="1" applyBorder="1" applyAlignment="1">
      <alignment horizontal="center"/>
    </xf>
    <xf numFmtId="43" fontId="17" fillId="2" borderId="70" xfId="1" quotePrefix="1" applyFont="1" applyFill="1" applyBorder="1" applyAlignment="1">
      <alignment horizontal="center"/>
    </xf>
    <xf numFmtId="43" fontId="17" fillId="0" borderId="71" xfId="1" applyFont="1" applyFill="1" applyBorder="1" applyAlignment="1">
      <alignment horizontal="center"/>
    </xf>
    <xf numFmtId="43" fontId="17" fillId="0" borderId="72" xfId="1" applyFont="1" applyFill="1" applyBorder="1"/>
    <xf numFmtId="43" fontId="17" fillId="0" borderId="70" xfId="1" applyFont="1" applyFill="1" applyBorder="1"/>
    <xf numFmtId="43" fontId="17" fillId="0" borderId="71" xfId="1" applyFont="1" applyFill="1" applyBorder="1"/>
    <xf numFmtId="43" fontId="5" fillId="0" borderId="72" xfId="1" applyFont="1" applyFill="1" applyBorder="1"/>
    <xf numFmtId="43" fontId="5" fillId="0" borderId="69" xfId="1" applyFont="1" applyFill="1" applyBorder="1"/>
    <xf numFmtId="43" fontId="6" fillId="2" borderId="69" xfId="1" applyFont="1" applyFill="1" applyBorder="1" applyAlignment="1">
      <alignment wrapText="1"/>
    </xf>
    <xf numFmtId="43" fontId="5" fillId="2" borderId="69" xfId="1" applyFont="1" applyFill="1" applyBorder="1"/>
    <xf numFmtId="43" fontId="5" fillId="0" borderId="70" xfId="1" applyFont="1" applyFill="1" applyBorder="1"/>
    <xf numFmtId="43" fontId="5" fillId="0" borderId="71" xfId="1" applyFont="1" applyFill="1" applyBorder="1"/>
    <xf numFmtId="43" fontId="5" fillId="2" borderId="73" xfId="1" applyFont="1" applyFill="1" applyBorder="1"/>
    <xf numFmtId="0" fontId="4" fillId="4" borderId="25" xfId="1" applyNumberFormat="1" applyFont="1" applyFill="1" applyBorder="1" applyAlignment="1">
      <alignment horizontal="center"/>
    </xf>
    <xf numFmtId="43" fontId="4" fillId="4" borderId="25" xfId="1" applyFont="1" applyFill="1" applyBorder="1" applyAlignment="1">
      <alignment horizontal="center"/>
    </xf>
    <xf numFmtId="43" fontId="4" fillId="4" borderId="26" xfId="1" applyFont="1" applyFill="1" applyBorder="1" applyAlignment="1">
      <alignment horizontal="center"/>
    </xf>
    <xf numFmtId="43" fontId="5" fillId="4" borderId="45" xfId="1" applyFont="1" applyFill="1" applyBorder="1"/>
    <xf numFmtId="43" fontId="17" fillId="2" borderId="49" xfId="1" applyFont="1" applyFill="1" applyBorder="1" applyAlignment="1">
      <alignment horizontal="center"/>
    </xf>
    <xf numFmtId="43" fontId="5" fillId="0" borderId="50" xfId="1" applyFont="1" applyFill="1" applyBorder="1"/>
    <xf numFmtId="43" fontId="5" fillId="0" borderId="49" xfId="1" applyFont="1" applyFill="1" applyBorder="1"/>
    <xf numFmtId="43" fontId="5" fillId="2" borderId="74" xfId="1" applyFont="1" applyFill="1" applyBorder="1"/>
    <xf numFmtId="43" fontId="17" fillId="2" borderId="13" xfId="1" applyFont="1" applyFill="1" applyBorder="1" applyAlignment="1">
      <alignment horizontal="center"/>
    </xf>
    <xf numFmtId="43" fontId="6" fillId="0" borderId="14" xfId="1" applyFont="1" applyFill="1" applyBorder="1" applyAlignment="1">
      <alignment horizontal="center"/>
    </xf>
    <xf numFmtId="0" fontId="17" fillId="4" borderId="38" xfId="1" quotePrefix="1" applyNumberFormat="1" applyFont="1" applyFill="1" applyBorder="1" applyAlignment="1">
      <alignment horizontal="center"/>
    </xf>
    <xf numFmtId="43" fontId="17" fillId="2" borderId="32" xfId="1" applyFont="1" applyFill="1" applyBorder="1"/>
    <xf numFmtId="43" fontId="5" fillId="2" borderId="32" xfId="1" applyFont="1" applyFill="1" applyBorder="1"/>
    <xf numFmtId="43" fontId="13" fillId="0" borderId="13" xfId="1" applyFont="1" applyFill="1" applyBorder="1" applyAlignment="1">
      <alignment horizontal="center"/>
    </xf>
    <xf numFmtId="43" fontId="13" fillId="0" borderId="14" xfId="1" applyFont="1" applyFill="1" applyBorder="1"/>
    <xf numFmtId="43" fontId="13" fillId="0" borderId="12" xfId="1" applyFont="1" applyFill="1" applyBorder="1"/>
    <xf numFmtId="43" fontId="13" fillId="0" borderId="13" xfId="1" applyFont="1" applyFill="1" applyBorder="1"/>
    <xf numFmtId="43" fontId="5" fillId="0" borderId="47" xfId="1" applyFont="1" applyFill="1" applyBorder="1" applyAlignment="1">
      <alignment wrapText="1"/>
    </xf>
    <xf numFmtId="43" fontId="13" fillId="4" borderId="75" xfId="1" applyFont="1" applyFill="1" applyBorder="1" applyAlignment="1">
      <alignment horizontal="center" vertical="center" wrapText="1"/>
    </xf>
    <xf numFmtId="43" fontId="12" fillId="4" borderId="76" xfId="1" applyFont="1" applyFill="1" applyBorder="1" applyAlignment="1">
      <alignment horizontal="right" wrapText="1"/>
    </xf>
    <xf numFmtId="43" fontId="12" fillId="4" borderId="77" xfId="1" applyFont="1" applyFill="1" applyBorder="1" applyAlignment="1">
      <alignment horizontal="right" wrapText="1"/>
    </xf>
    <xf numFmtId="43" fontId="19" fillId="4" borderId="78" xfId="1" applyFont="1" applyFill="1" applyBorder="1" applyAlignment="1">
      <alignment horizontal="center"/>
    </xf>
    <xf numFmtId="43" fontId="19" fillId="4" borderId="79" xfId="1" applyFont="1" applyFill="1" applyBorder="1"/>
    <xf numFmtId="43" fontId="19" fillId="4" borderId="77" xfId="1" applyFont="1" applyFill="1" applyBorder="1"/>
    <xf numFmtId="43" fontId="19" fillId="4" borderId="78" xfId="1" applyFont="1" applyFill="1" applyBorder="1"/>
    <xf numFmtId="43" fontId="19" fillId="4" borderId="76" xfId="1" applyFont="1" applyFill="1" applyBorder="1"/>
    <xf numFmtId="43" fontId="19" fillId="4" borderId="80" xfId="1" applyFont="1" applyFill="1" applyBorder="1"/>
    <xf numFmtId="43" fontId="17" fillId="2" borderId="30" xfId="1" applyFont="1" applyFill="1" applyBorder="1" applyAlignment="1">
      <alignment wrapText="1"/>
    </xf>
    <xf numFmtId="43" fontId="4" fillId="2" borderId="24" xfId="1" applyFont="1" applyFill="1" applyBorder="1" applyAlignment="1">
      <alignment horizontal="left" wrapText="1"/>
    </xf>
    <xf numFmtId="0" fontId="17" fillId="2" borderId="25" xfId="1" applyNumberFormat="1" applyFont="1" applyFill="1" applyBorder="1" applyAlignment="1">
      <alignment horizontal="center" wrapText="1"/>
    </xf>
    <xf numFmtId="0" fontId="17" fillId="2" borderId="25" xfId="1" quotePrefix="1" applyNumberFormat="1" applyFont="1" applyFill="1" applyBorder="1" applyAlignment="1">
      <alignment horizontal="center" wrapText="1"/>
    </xf>
    <xf numFmtId="43" fontId="17" fillId="2" borderId="25" xfId="1" quotePrefix="1" applyFont="1" applyFill="1" applyBorder="1" applyAlignment="1">
      <alignment horizontal="center" wrapText="1"/>
    </xf>
    <xf numFmtId="43" fontId="17" fillId="2" borderId="26" xfId="1" quotePrefix="1" applyFont="1" applyFill="1" applyBorder="1" applyAlignment="1">
      <alignment horizontal="center" wrapText="1"/>
    </xf>
    <xf numFmtId="43" fontId="5" fillId="0" borderId="29" xfId="1" applyFont="1" applyFill="1" applyBorder="1"/>
    <xf numFmtId="0" fontId="0" fillId="0" borderId="0" xfId="0" applyAlignment="1">
      <alignment horizontal="center"/>
    </xf>
    <xf numFmtId="0" fontId="17" fillId="2" borderId="42" xfId="1" quotePrefix="1" applyNumberFormat="1" applyFont="1" applyFill="1" applyBorder="1" applyAlignment="1">
      <alignment horizontal="center"/>
    </xf>
    <xf numFmtId="43" fontId="17" fillId="2" borderId="42" xfId="1" quotePrefix="1" applyFont="1" applyFill="1" applyBorder="1" applyAlignment="1">
      <alignment horizontal="center"/>
    </xf>
    <xf numFmtId="43" fontId="17" fillId="2" borderId="43" xfId="1" quotePrefix="1" applyFont="1" applyFill="1" applyBorder="1" applyAlignment="1">
      <alignment horizontal="center"/>
    </xf>
    <xf numFmtId="43" fontId="17" fillId="0" borderId="44" xfId="1" applyFont="1" applyFill="1" applyBorder="1" applyAlignment="1">
      <alignment horizontal="center"/>
    </xf>
    <xf numFmtId="43" fontId="17" fillId="0" borderId="45" xfId="1" applyFont="1" applyFill="1" applyBorder="1"/>
    <xf numFmtId="43" fontId="17" fillId="0" borderId="43" xfId="1" applyFont="1" applyFill="1" applyBorder="1"/>
    <xf numFmtId="43" fontId="17" fillId="0" borderId="44" xfId="1" applyFont="1" applyFill="1" applyBorder="1"/>
    <xf numFmtId="43" fontId="5" fillId="0" borderId="42" xfId="1" applyFont="1" applyFill="1" applyBorder="1"/>
    <xf numFmtId="43" fontId="5" fillId="0" borderId="43" xfId="1" applyFont="1" applyFill="1" applyBorder="1"/>
    <xf numFmtId="43" fontId="5" fillId="0" borderId="44" xfId="1" applyFont="1" applyFill="1" applyBorder="1"/>
    <xf numFmtId="43" fontId="5" fillId="0" borderId="46" xfId="1" applyFont="1" applyFill="1" applyBorder="1"/>
    <xf numFmtId="43" fontId="4" fillId="5" borderId="42" xfId="1" applyFont="1" applyFill="1" applyBorder="1" applyAlignment="1">
      <alignment wrapText="1"/>
    </xf>
    <xf numFmtId="43" fontId="17" fillId="0" borderId="45" xfId="1" applyFont="1" applyFill="1" applyBorder="1" applyAlignment="1"/>
    <xf numFmtId="43" fontId="17" fillId="0" borderId="43" xfId="1" applyFont="1" applyFill="1" applyBorder="1" applyAlignment="1"/>
    <xf numFmtId="43" fontId="17" fillId="2" borderId="45" xfId="1" applyFont="1" applyFill="1" applyBorder="1" applyAlignment="1"/>
    <xf numFmtId="43" fontId="5" fillId="0" borderId="42" xfId="1" applyFont="1" applyFill="1" applyBorder="1" applyAlignment="1"/>
    <xf numFmtId="43" fontId="5" fillId="0" borderId="43" xfId="1" applyFont="1" applyFill="1" applyBorder="1" applyAlignment="1"/>
    <xf numFmtId="43" fontId="5" fillId="2" borderId="46" xfId="1" applyFont="1" applyFill="1" applyBorder="1"/>
    <xf numFmtId="43" fontId="6" fillId="0" borderId="47" xfId="1" applyFont="1" applyFill="1" applyBorder="1" applyAlignment="1">
      <alignment wrapText="1"/>
    </xf>
    <xf numFmtId="0" fontId="17" fillId="2" borderId="42" xfId="1" applyNumberFormat="1" applyFont="1" applyFill="1" applyBorder="1" applyAlignment="1">
      <alignment horizontal="center"/>
    </xf>
    <xf numFmtId="43" fontId="17" fillId="2" borderId="44" xfId="1" applyFont="1" applyFill="1" applyBorder="1" applyAlignment="1">
      <alignment horizontal="center"/>
    </xf>
    <xf numFmtId="43" fontId="5" fillId="0" borderId="45" xfId="1" applyFont="1" applyFill="1" applyBorder="1"/>
    <xf numFmtId="43" fontId="5" fillId="0" borderId="42" xfId="1" applyFont="1" applyFill="1" applyBorder="1" applyAlignment="1">
      <alignment wrapText="1"/>
    </xf>
    <xf numFmtId="43" fontId="6" fillId="0" borderId="42" xfId="1" applyFont="1" applyFill="1" applyBorder="1" applyAlignment="1">
      <alignment wrapText="1"/>
    </xf>
    <xf numFmtId="43" fontId="5" fillId="4" borderId="81" xfId="1" applyFont="1" applyFill="1" applyBorder="1"/>
    <xf numFmtId="43" fontId="17" fillId="2" borderId="45" xfId="1" applyFont="1" applyFill="1" applyBorder="1"/>
    <xf numFmtId="43" fontId="17" fillId="2" borderId="43" xfId="1" applyFont="1" applyFill="1" applyBorder="1"/>
    <xf numFmtId="43" fontId="17" fillId="2" borderId="42" xfId="1" applyFont="1" applyFill="1" applyBorder="1"/>
    <xf numFmtId="43" fontId="6" fillId="2" borderId="42" xfId="1" applyFont="1" applyFill="1" applyBorder="1" applyAlignment="1">
      <alignment wrapText="1"/>
    </xf>
    <xf numFmtId="43" fontId="5" fillId="2" borderId="42" xfId="1" applyFont="1" applyFill="1" applyBorder="1"/>
    <xf numFmtId="43" fontId="5" fillId="2" borderId="43" xfId="1" applyFont="1" applyFill="1" applyBorder="1"/>
    <xf numFmtId="0" fontId="17" fillId="2" borderId="82" xfId="1" applyNumberFormat="1" applyFont="1" applyFill="1" applyBorder="1" applyAlignment="1">
      <alignment horizontal="center"/>
    </xf>
    <xf numFmtId="0" fontId="17" fillId="2" borderId="82" xfId="1" quotePrefix="1" applyNumberFormat="1" applyFont="1" applyFill="1" applyBorder="1" applyAlignment="1">
      <alignment horizontal="center"/>
    </xf>
    <xf numFmtId="43" fontId="17" fillId="2" borderId="82" xfId="1" quotePrefix="1" applyFont="1" applyFill="1" applyBorder="1" applyAlignment="1">
      <alignment horizontal="center"/>
    </xf>
    <xf numFmtId="43" fontId="17" fillId="2" borderId="83" xfId="1" quotePrefix="1" applyFont="1" applyFill="1" applyBorder="1" applyAlignment="1">
      <alignment horizontal="center"/>
    </xf>
    <xf numFmtId="43" fontId="17" fillId="2" borderId="84" xfId="1" applyFont="1" applyFill="1" applyBorder="1" applyAlignment="1">
      <alignment horizontal="center"/>
    </xf>
    <xf numFmtId="43" fontId="17" fillId="2" borderId="85" xfId="1" applyFont="1" applyFill="1" applyBorder="1"/>
    <xf numFmtId="43" fontId="17" fillId="2" borderId="83" xfId="1" applyFont="1" applyFill="1" applyBorder="1"/>
    <xf numFmtId="43" fontId="17" fillId="0" borderId="84" xfId="1" applyFont="1" applyFill="1" applyBorder="1"/>
    <xf numFmtId="43" fontId="17" fillId="2" borderId="82" xfId="1" applyFont="1" applyFill="1" applyBorder="1"/>
    <xf numFmtId="43" fontId="6" fillId="2" borderId="82" xfId="1" applyFont="1" applyFill="1" applyBorder="1" applyAlignment="1">
      <alignment wrapText="1"/>
    </xf>
    <xf numFmtId="43" fontId="5" fillId="2" borderId="82" xfId="1" applyFont="1" applyFill="1" applyBorder="1"/>
    <xf numFmtId="43" fontId="5" fillId="2" borderId="83" xfId="1" applyFont="1" applyFill="1" applyBorder="1"/>
    <xf numFmtId="43" fontId="5" fillId="0" borderId="84" xfId="1" applyFont="1" applyFill="1" applyBorder="1"/>
    <xf numFmtId="43" fontId="5" fillId="2" borderId="86" xfId="1" applyFont="1" applyFill="1" applyBorder="1"/>
    <xf numFmtId="43" fontId="6" fillId="2" borderId="31" xfId="1" applyFont="1" applyFill="1" applyBorder="1" applyAlignment="1">
      <alignment horizontal="center" wrapText="1"/>
    </xf>
    <xf numFmtId="43" fontId="6" fillId="5" borderId="42" xfId="1" applyFont="1" applyFill="1" applyBorder="1" applyAlignment="1">
      <alignment wrapText="1"/>
    </xf>
    <xf numFmtId="43" fontId="0" fillId="0" borderId="0" xfId="1" applyFont="1"/>
    <xf numFmtId="43" fontId="23" fillId="0" borderId="0" xfId="1" applyFont="1"/>
    <xf numFmtId="0" fontId="23" fillId="0" borderId="0" xfId="0" applyFont="1" applyAlignment="1">
      <alignment horizontal="center"/>
    </xf>
    <xf numFmtId="43" fontId="23" fillId="0" borderId="0" xfId="1" applyFont="1" applyAlignment="1">
      <alignment horizontal="center"/>
    </xf>
    <xf numFmtId="43" fontId="6" fillId="5" borderId="42" xfId="1" applyFont="1" applyFill="1" applyBorder="1" applyAlignment="1">
      <alignment horizontal="center" wrapText="1"/>
    </xf>
    <xf numFmtId="43" fontId="6" fillId="5" borderId="11" xfId="1" applyFont="1" applyFill="1" applyBorder="1" applyAlignment="1">
      <alignment horizontal="center" wrapText="1"/>
    </xf>
    <xf numFmtId="43" fontId="12" fillId="3" borderId="17" xfId="1" applyFont="1" applyFill="1" applyBorder="1" applyAlignment="1">
      <alignment horizontal="center" wrapText="1"/>
    </xf>
    <xf numFmtId="43" fontId="12" fillId="3" borderId="18" xfId="1" applyFont="1" applyFill="1" applyBorder="1" applyAlignment="1">
      <alignment horizontal="center" wrapText="1"/>
    </xf>
    <xf numFmtId="43" fontId="12" fillId="3" borderId="19" xfId="1" applyFont="1" applyFill="1" applyBorder="1" applyAlignment="1">
      <alignment horizontal="center" wrapText="1"/>
    </xf>
    <xf numFmtId="43" fontId="10" fillId="2" borderId="11" xfId="1" applyFont="1" applyFill="1" applyBorder="1" applyAlignment="1">
      <alignment horizontal="right" vertical="center" wrapText="1"/>
    </xf>
    <xf numFmtId="43" fontId="10" fillId="2" borderId="12" xfId="1" applyFont="1" applyFill="1" applyBorder="1" applyAlignment="1">
      <alignment horizontal="right" vertical="center" wrapText="1"/>
    </xf>
    <xf numFmtId="43" fontId="16" fillId="2" borderId="41" xfId="1" applyFont="1" applyFill="1" applyBorder="1" applyAlignment="1">
      <alignment horizontal="center" wrapText="1"/>
    </xf>
    <xf numFmtId="43" fontId="16" fillId="2" borderId="10" xfId="1" applyFont="1" applyFill="1" applyBorder="1" applyAlignment="1">
      <alignment horizontal="center" wrapText="1"/>
    </xf>
    <xf numFmtId="43" fontId="16" fillId="2" borderId="24" xfId="1" applyFont="1" applyFill="1" applyBorder="1" applyAlignment="1">
      <alignment horizontal="center" wrapText="1"/>
    </xf>
    <xf numFmtId="43" fontId="16" fillId="2" borderId="66" xfId="1" applyFont="1" applyFill="1" applyBorder="1" applyAlignment="1">
      <alignment horizontal="center" wrapText="1"/>
    </xf>
    <xf numFmtId="43" fontId="16" fillId="2" borderId="67" xfId="1" applyFont="1" applyFill="1" applyBorder="1" applyAlignment="1">
      <alignment horizontal="center" wrapText="1"/>
    </xf>
    <xf numFmtId="43" fontId="12" fillId="3" borderId="17" xfId="1" applyFont="1" applyFill="1" applyBorder="1" applyAlignment="1">
      <alignment horizontal="center"/>
    </xf>
    <xf numFmtId="43" fontId="12" fillId="3" borderId="18" xfId="1" applyFont="1" applyFill="1" applyBorder="1" applyAlignment="1">
      <alignment horizontal="center"/>
    </xf>
    <xf numFmtId="43" fontId="12" fillId="3" borderId="19" xfId="1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43" fontId="6" fillId="0" borderId="3" xfId="1" applyFont="1" applyFill="1" applyBorder="1" applyAlignment="1">
      <alignment horizontal="center"/>
    </xf>
    <xf numFmtId="43" fontId="2" fillId="0" borderId="0" xfId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43" fontId="2" fillId="0" borderId="0" xfId="1" applyFont="1" applyFill="1" applyAlignment="1">
      <alignment horizontal="center" wrapText="1"/>
    </xf>
    <xf numFmtId="43" fontId="3" fillId="0" borderId="0" xfId="1" applyFont="1" applyFill="1" applyAlignment="1">
      <alignment horizontal="center"/>
    </xf>
    <xf numFmtId="0" fontId="23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419100</xdr:colOff>
          <xdr:row>0</xdr:row>
          <xdr:rowOff>28575</xdr:rowOff>
        </xdr:from>
        <xdr:to>
          <xdr:col>0</xdr:col>
          <xdr:colOff>1543050</xdr:colOff>
          <xdr:row>4</xdr:row>
          <xdr:rowOff>152400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comments" Target="../comments10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comments" Target="../comments1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3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5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mments" Target="../comments6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omments" Target="../comments7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omments" Target="../comments8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omments" Target="../comments9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8"/>
  <sheetViews>
    <sheetView zoomScaleNormal="100" zoomScaleSheetLayoutView="39" workbookViewId="0">
      <selection activeCell="A25" sqref="A25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5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5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5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5" ht="16.5" thickBot="1" x14ac:dyDescent="0.3">
      <c r="A5" s="349" t="s">
        <v>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5" ht="15.75" thickBot="1" x14ac:dyDescent="0.3">
      <c r="A6" s="1" t="s">
        <v>76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5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>SUM(G9+G34+G75)</f>
        <v>253949287</v>
      </c>
      <c r="H8" s="22">
        <f>SUM(H9+H34+H75)</f>
        <v>0</v>
      </c>
      <c r="I8" s="23">
        <f t="shared" ref="I8:X8" si="0">SUM(I9+I34+I75)</f>
        <v>0</v>
      </c>
      <c r="J8" s="24">
        <f t="shared" si="0"/>
        <v>253949287</v>
      </c>
      <c r="K8" s="22">
        <f t="shared" si="0"/>
        <v>13996830.4</v>
      </c>
      <c r="L8" s="25">
        <f t="shared" si="0"/>
        <v>0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9096830.4000000004</v>
      </c>
      <c r="X8" s="26">
        <f t="shared" si="0"/>
        <v>244852456.59999999</v>
      </c>
    </row>
    <row r="9" spans="1:25" ht="54" thickTop="1" thickBot="1" x14ac:dyDescent="0.35">
      <c r="A9" s="27" t="s">
        <v>29</v>
      </c>
      <c r="B9" s="330" t="s">
        <v>30</v>
      </c>
      <c r="C9" s="331"/>
      <c r="D9" s="331"/>
      <c r="E9" s="331"/>
      <c r="F9" s="332"/>
      <c r="G9" s="28">
        <f>SUM(G10+G13+G16+G21+G26+G29)</f>
        <v>227987368</v>
      </c>
      <c r="H9" s="29">
        <f t="shared" ref="H9:X9" si="1">SUM(H10+H13+H16+H21+H26+H29)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0</v>
      </c>
      <c r="M9" s="32">
        <f t="shared" si="1"/>
        <v>0</v>
      </c>
      <c r="N9" s="32">
        <f t="shared" si="1"/>
        <v>0</v>
      </c>
      <c r="O9" s="32">
        <f t="shared" si="1"/>
        <v>0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8451987</v>
      </c>
      <c r="X9" s="33">
        <f t="shared" si="1"/>
        <v>219535381</v>
      </c>
    </row>
    <row r="10" spans="1:25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 t="shared" si="2"/>
        <v>0</v>
      </c>
      <c r="M10" s="42">
        <f t="shared" si="2"/>
        <v>0</v>
      </c>
      <c r="N10" s="42">
        <f t="shared" si="2"/>
        <v>0</v>
      </c>
      <c r="O10" s="42">
        <f t="shared" si="2"/>
        <v>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2100000</v>
      </c>
      <c r="X10" s="43">
        <f t="shared" si="2"/>
        <v>35471807</v>
      </c>
    </row>
    <row r="11" spans="1:25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/>
      <c r="M11" s="54"/>
      <c r="N11" s="54"/>
      <c r="O11" s="54"/>
      <c r="P11" s="54"/>
      <c r="Q11" s="54"/>
      <c r="R11" s="54"/>
      <c r="S11" s="54"/>
      <c r="T11" s="54"/>
      <c r="U11" s="54"/>
      <c r="V11" s="55"/>
      <c r="W11" s="56">
        <f>SUM(K11:V11)</f>
        <v>2100000</v>
      </c>
      <c r="X11" s="57">
        <f t="shared" ref="X11" si="3">J11-W11</f>
        <v>35471807</v>
      </c>
    </row>
    <row r="12" spans="1:25" ht="15.75" thickBot="1" x14ac:dyDescent="0.3">
      <c r="A12" s="58"/>
      <c r="B12" s="59"/>
      <c r="C12" s="60"/>
      <c r="D12" s="60"/>
      <c r="E12" s="61"/>
      <c r="F12" s="62"/>
      <c r="G12" s="63"/>
      <c r="H12" s="64"/>
      <c r="I12" s="65"/>
      <c r="J12" s="66"/>
      <c r="K12" s="67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9"/>
      <c r="W12" s="70"/>
      <c r="X12" s="71"/>
    </row>
    <row r="13" spans="1:25" ht="39" thickBot="1" x14ac:dyDescent="0.3">
      <c r="A13" s="72" t="s">
        <v>34</v>
      </c>
      <c r="B13" s="73"/>
      <c r="C13" s="73"/>
      <c r="D13" s="73"/>
      <c r="E13" s="74"/>
      <c r="F13" s="75"/>
      <c r="G13" s="76">
        <f>SUM(G14:G14)</f>
        <v>32000000</v>
      </c>
      <c r="H13" s="77">
        <f t="shared" ref="H13:X13" si="4">SUM(H14:H14)</f>
        <v>0</v>
      </c>
      <c r="I13" s="78">
        <f t="shared" si="4"/>
        <v>0</v>
      </c>
      <c r="J13" s="79">
        <f t="shared" si="4"/>
        <v>32000000</v>
      </c>
      <c r="K13" s="77">
        <f t="shared" si="4"/>
        <v>1900000</v>
      </c>
      <c r="L13" s="80">
        <f t="shared" si="4"/>
        <v>0</v>
      </c>
      <c r="M13" s="80">
        <f t="shared" si="4"/>
        <v>0</v>
      </c>
      <c r="N13" s="80">
        <f t="shared" si="4"/>
        <v>0</v>
      </c>
      <c r="O13" s="80">
        <f t="shared" si="4"/>
        <v>0</v>
      </c>
      <c r="P13" s="80">
        <f t="shared" si="4"/>
        <v>0</v>
      </c>
      <c r="Q13" s="80">
        <f t="shared" si="4"/>
        <v>0</v>
      </c>
      <c r="R13" s="80">
        <f t="shared" si="4"/>
        <v>0</v>
      </c>
      <c r="S13" s="80">
        <f t="shared" si="4"/>
        <v>0</v>
      </c>
      <c r="T13" s="80">
        <f t="shared" si="4"/>
        <v>0</v>
      </c>
      <c r="U13" s="80">
        <f t="shared" si="4"/>
        <v>0</v>
      </c>
      <c r="V13" s="78">
        <f t="shared" si="4"/>
        <v>0</v>
      </c>
      <c r="W13" s="79">
        <f t="shared" si="4"/>
        <v>0</v>
      </c>
      <c r="X13" s="81">
        <f t="shared" si="4"/>
        <v>32000000</v>
      </c>
    </row>
    <row r="14" spans="1:25" ht="23.25" x14ac:dyDescent="0.25">
      <c r="A14" s="44" t="s">
        <v>35</v>
      </c>
      <c r="B14" s="46">
        <v>11</v>
      </c>
      <c r="C14" s="46">
        <v>453</v>
      </c>
      <c r="D14" s="46" t="s">
        <v>33</v>
      </c>
      <c r="E14" s="47"/>
      <c r="F14" s="82"/>
      <c r="G14" s="49">
        <v>32000000</v>
      </c>
      <c r="H14" s="83"/>
      <c r="I14" s="82"/>
      <c r="J14" s="52">
        <f>(G14+I14)-H14</f>
        <v>32000000</v>
      </c>
      <c r="K14" s="84">
        <v>1900000</v>
      </c>
      <c r="L14" s="85"/>
      <c r="M14" s="86"/>
      <c r="N14" s="86"/>
      <c r="O14" s="86"/>
      <c r="P14" s="86"/>
      <c r="Q14" s="86"/>
      <c r="R14" s="86"/>
      <c r="S14" s="86"/>
      <c r="T14" s="86"/>
      <c r="U14" s="86"/>
      <c r="V14" s="87"/>
      <c r="W14" s="56"/>
      <c r="X14" s="88">
        <f>J14-W14</f>
        <v>32000000</v>
      </c>
    </row>
    <row r="15" spans="1:25" ht="15.75" thickBot="1" x14ac:dyDescent="0.3">
      <c r="A15" s="89"/>
      <c r="B15" s="59"/>
      <c r="C15" s="60"/>
      <c r="D15" s="60"/>
      <c r="E15" s="61"/>
      <c r="F15" s="62"/>
      <c r="G15" s="63"/>
      <c r="H15" s="90"/>
      <c r="I15" s="91"/>
      <c r="J15" s="66"/>
      <c r="K15" s="90"/>
      <c r="L15" s="92"/>
      <c r="M15" s="93"/>
      <c r="N15" s="93"/>
      <c r="O15" s="93"/>
      <c r="P15" s="93"/>
      <c r="Q15" s="93"/>
      <c r="R15" s="93"/>
      <c r="S15" s="93"/>
      <c r="T15" s="93"/>
      <c r="U15" s="93"/>
      <c r="V15" s="94"/>
      <c r="W15" s="70"/>
      <c r="X15" s="71"/>
    </row>
    <row r="16" spans="1:25" ht="26.25" thickBot="1" x14ac:dyDescent="0.3">
      <c r="A16" s="72" t="s">
        <v>36</v>
      </c>
      <c r="B16" s="73"/>
      <c r="C16" s="73"/>
      <c r="D16" s="73"/>
      <c r="E16" s="74"/>
      <c r="F16" s="75"/>
      <c r="G16" s="76">
        <f>SUM(G17:G19)</f>
        <v>31550000</v>
      </c>
      <c r="H16" s="77">
        <f t="shared" ref="H16:X16" si="5">SUM(H17:H19)</f>
        <v>0</v>
      </c>
      <c r="I16" s="78">
        <f t="shared" si="5"/>
        <v>0</v>
      </c>
      <c r="J16" s="79">
        <f t="shared" si="5"/>
        <v>31550000</v>
      </c>
      <c r="K16" s="77">
        <f t="shared" si="5"/>
        <v>2818653</v>
      </c>
      <c r="L16" s="80">
        <f t="shared" si="5"/>
        <v>0</v>
      </c>
      <c r="M16" s="80">
        <f t="shared" si="5"/>
        <v>0</v>
      </c>
      <c r="N16" s="80">
        <f t="shared" si="5"/>
        <v>0</v>
      </c>
      <c r="O16" s="80">
        <f t="shared" si="5"/>
        <v>0</v>
      </c>
      <c r="P16" s="80">
        <f t="shared" si="5"/>
        <v>0</v>
      </c>
      <c r="Q16" s="80">
        <f t="shared" si="5"/>
        <v>0</v>
      </c>
      <c r="R16" s="80">
        <f t="shared" si="5"/>
        <v>0</v>
      </c>
      <c r="S16" s="80">
        <f t="shared" si="5"/>
        <v>0</v>
      </c>
      <c r="T16" s="80">
        <f t="shared" si="5"/>
        <v>0</v>
      </c>
      <c r="U16" s="80">
        <f t="shared" si="5"/>
        <v>0</v>
      </c>
      <c r="V16" s="78">
        <f t="shared" si="5"/>
        <v>0</v>
      </c>
      <c r="W16" s="79">
        <f t="shared" si="5"/>
        <v>2818653</v>
      </c>
      <c r="X16" s="81">
        <f t="shared" si="5"/>
        <v>28731347</v>
      </c>
      <c r="Y16" s="95"/>
    </row>
    <row r="17" spans="1:24" ht="34.5" x14ac:dyDescent="0.25">
      <c r="A17" s="44" t="s">
        <v>37</v>
      </c>
      <c r="B17" s="96">
        <v>21</v>
      </c>
      <c r="C17" s="96">
        <v>453</v>
      </c>
      <c r="D17" s="97" t="s">
        <v>75</v>
      </c>
      <c r="E17" s="98"/>
      <c r="F17" s="99"/>
      <c r="G17" s="49">
        <v>25550000</v>
      </c>
      <c r="H17" s="50"/>
      <c r="I17" s="51"/>
      <c r="J17" s="52">
        <f>(G17+I17)-H17</f>
        <v>25550000</v>
      </c>
      <c r="K17" s="100">
        <v>1818653</v>
      </c>
      <c r="L17" s="101"/>
      <c r="M17" s="102"/>
      <c r="N17" s="102"/>
      <c r="O17" s="54"/>
      <c r="P17" s="54"/>
      <c r="Q17" s="54"/>
      <c r="R17" s="54"/>
      <c r="S17" s="54"/>
      <c r="T17" s="54"/>
      <c r="U17" s="54"/>
      <c r="V17" s="55"/>
      <c r="W17" s="56">
        <f>SUM(K17:V17)</f>
        <v>1818653</v>
      </c>
      <c r="X17" s="88">
        <f>J17-W17</f>
        <v>23731347</v>
      </c>
    </row>
    <row r="18" spans="1:24" ht="6.75" customHeight="1" x14ac:dyDescent="0.25">
      <c r="A18" s="335"/>
      <c r="B18" s="103"/>
      <c r="C18" s="103"/>
      <c r="D18" s="104"/>
      <c r="E18" s="105"/>
      <c r="F18" s="106"/>
      <c r="G18" s="107"/>
      <c r="H18" s="108"/>
      <c r="I18" s="109"/>
      <c r="J18" s="110"/>
      <c r="K18" s="108"/>
      <c r="L18" s="111"/>
      <c r="M18" s="112"/>
      <c r="N18" s="112"/>
      <c r="O18" s="112"/>
      <c r="P18" s="112"/>
      <c r="Q18" s="112"/>
      <c r="R18" s="112"/>
      <c r="S18" s="112"/>
      <c r="T18" s="112"/>
      <c r="U18" s="112"/>
      <c r="V18" s="113"/>
      <c r="W18" s="114"/>
      <c r="X18" s="115"/>
    </row>
    <row r="19" spans="1:24" x14ac:dyDescent="0.25">
      <c r="A19" s="336"/>
      <c r="B19" s="116">
        <v>21</v>
      </c>
      <c r="C19" s="116">
        <v>533</v>
      </c>
      <c r="D19" s="117" t="s">
        <v>75</v>
      </c>
      <c r="E19" s="118"/>
      <c r="F19" s="119"/>
      <c r="G19" s="120">
        <v>6000000</v>
      </c>
      <c r="H19" s="121"/>
      <c r="I19" s="122"/>
      <c r="J19" s="123">
        <f>(G19+I19)-H19</f>
        <v>6000000</v>
      </c>
      <c r="K19" s="124">
        <v>1000000</v>
      </c>
      <c r="L19" s="125"/>
      <c r="M19" s="126"/>
      <c r="N19" s="126"/>
      <c r="O19" s="127"/>
      <c r="P19" s="127"/>
      <c r="Q19" s="127"/>
      <c r="R19" s="127"/>
      <c r="S19" s="127"/>
      <c r="T19" s="127"/>
      <c r="U19" s="127"/>
      <c r="V19" s="128"/>
      <c r="W19" s="129">
        <f t="shared" ref="W19" si="6">SUM(K19:V19)</f>
        <v>1000000</v>
      </c>
      <c r="X19" s="130">
        <f>J19-W19</f>
        <v>5000000</v>
      </c>
    </row>
    <row r="20" spans="1:24" ht="15.75" thickBot="1" x14ac:dyDescent="0.3">
      <c r="A20" s="337"/>
      <c r="B20" s="131"/>
      <c r="C20" s="131"/>
      <c r="D20" s="132"/>
      <c r="E20" s="133"/>
      <c r="F20" s="134"/>
      <c r="G20" s="63"/>
      <c r="H20" s="64"/>
      <c r="I20" s="65"/>
      <c r="J20" s="66"/>
      <c r="K20" s="135"/>
      <c r="L20" s="136"/>
      <c r="M20" s="137"/>
      <c r="N20" s="137"/>
      <c r="O20" s="68"/>
      <c r="P20" s="68"/>
      <c r="Q20" s="68"/>
      <c r="R20" s="68"/>
      <c r="S20" s="68"/>
      <c r="T20" s="68"/>
      <c r="U20" s="68"/>
      <c r="V20" s="69"/>
      <c r="W20" s="70"/>
      <c r="X20" s="71"/>
    </row>
    <row r="21" spans="1:24" ht="26.25" thickBot="1" x14ac:dyDescent="0.3">
      <c r="A21" s="72" t="s">
        <v>38</v>
      </c>
      <c r="B21" s="73"/>
      <c r="C21" s="73"/>
      <c r="D21" s="73"/>
      <c r="E21" s="74"/>
      <c r="F21" s="75"/>
      <c r="G21" s="76">
        <f>SUM(G22:G24)</f>
        <v>3500000</v>
      </c>
      <c r="H21" s="77">
        <f t="shared" ref="H21:X21" si="7">SUM(H22:H24)</f>
        <v>0</v>
      </c>
      <c r="I21" s="78">
        <f t="shared" si="7"/>
        <v>0</v>
      </c>
      <c r="J21" s="79">
        <f t="shared" si="7"/>
        <v>3500000</v>
      </c>
      <c r="K21" s="77">
        <f t="shared" si="7"/>
        <v>500000</v>
      </c>
      <c r="L21" s="80">
        <f t="shared" si="7"/>
        <v>0</v>
      </c>
      <c r="M21" s="80">
        <f t="shared" si="7"/>
        <v>0</v>
      </c>
      <c r="N21" s="80">
        <f t="shared" si="7"/>
        <v>0</v>
      </c>
      <c r="O21" s="80">
        <f t="shared" si="7"/>
        <v>0</v>
      </c>
      <c r="P21" s="80">
        <f t="shared" si="7"/>
        <v>0</v>
      </c>
      <c r="Q21" s="80">
        <f t="shared" si="7"/>
        <v>0</v>
      </c>
      <c r="R21" s="80">
        <f t="shared" si="7"/>
        <v>0</v>
      </c>
      <c r="S21" s="80">
        <f t="shared" si="7"/>
        <v>0</v>
      </c>
      <c r="T21" s="80">
        <f t="shared" si="7"/>
        <v>0</v>
      </c>
      <c r="U21" s="80">
        <f t="shared" si="7"/>
        <v>0</v>
      </c>
      <c r="V21" s="78">
        <f t="shared" si="7"/>
        <v>0</v>
      </c>
      <c r="W21" s="79">
        <f t="shared" si="7"/>
        <v>500000</v>
      </c>
      <c r="X21" s="81">
        <f t="shared" si="7"/>
        <v>3000000</v>
      </c>
    </row>
    <row r="22" spans="1:24" ht="23.25" x14ac:dyDescent="0.25">
      <c r="A22" s="44" t="s">
        <v>39</v>
      </c>
      <c r="B22" s="45">
        <v>11</v>
      </c>
      <c r="C22" s="46">
        <v>461</v>
      </c>
      <c r="D22" s="46" t="s">
        <v>33</v>
      </c>
      <c r="E22" s="47"/>
      <c r="F22" s="48"/>
      <c r="G22" s="49">
        <v>1500000</v>
      </c>
      <c r="H22" s="50"/>
      <c r="I22" s="51"/>
      <c r="J22" s="52">
        <f>(G22+I22)-H22</f>
        <v>1500000</v>
      </c>
      <c r="K22" s="50">
        <v>500000</v>
      </c>
      <c r="L22" s="53"/>
      <c r="M22" s="54"/>
      <c r="N22" s="54"/>
      <c r="O22" s="54"/>
      <c r="P22" s="54"/>
      <c r="Q22" s="54"/>
      <c r="R22" s="54"/>
      <c r="S22" s="54"/>
      <c r="T22" s="54"/>
      <c r="U22" s="54"/>
      <c r="V22" s="55"/>
      <c r="W22" s="56">
        <f>SUM(K22:V22)</f>
        <v>500000</v>
      </c>
      <c r="X22" s="88">
        <f>J22-W22</f>
        <v>1000000</v>
      </c>
    </row>
    <row r="23" spans="1:24" ht="6" customHeight="1" x14ac:dyDescent="0.25">
      <c r="A23" s="89"/>
      <c r="B23" s="138"/>
      <c r="C23" s="139"/>
      <c r="D23" s="139"/>
      <c r="E23" s="140"/>
      <c r="F23" s="141"/>
      <c r="G23" s="142"/>
      <c r="H23" s="143"/>
      <c r="I23" s="144"/>
      <c r="J23" s="145"/>
      <c r="K23" s="143"/>
      <c r="L23" s="146"/>
      <c r="M23" s="147"/>
      <c r="N23" s="147"/>
      <c r="O23" s="147"/>
      <c r="P23" s="147"/>
      <c r="Q23" s="147"/>
      <c r="R23" s="147"/>
      <c r="S23" s="147"/>
      <c r="T23" s="147"/>
      <c r="U23" s="147"/>
      <c r="V23" s="148"/>
      <c r="W23" s="149"/>
      <c r="X23" s="150"/>
    </row>
    <row r="24" spans="1:24" x14ac:dyDescent="0.25">
      <c r="A24" s="151"/>
      <c r="B24" s="152">
        <v>61</v>
      </c>
      <c r="C24" s="153">
        <v>461</v>
      </c>
      <c r="D24" s="153" t="s">
        <v>33</v>
      </c>
      <c r="E24" s="154" t="s">
        <v>40</v>
      </c>
      <c r="F24" s="155" t="s">
        <v>41</v>
      </c>
      <c r="G24" s="156">
        <v>2000000</v>
      </c>
      <c r="H24" s="157"/>
      <c r="I24" s="158"/>
      <c r="J24" s="159">
        <f>(G24+I24)-H24</f>
        <v>2000000</v>
      </c>
      <c r="K24" s="157"/>
      <c r="L24" s="160"/>
      <c r="M24" s="161"/>
      <c r="N24" s="161"/>
      <c r="O24" s="161"/>
      <c r="P24" s="161"/>
      <c r="Q24" s="161"/>
      <c r="R24" s="161"/>
      <c r="S24" s="161"/>
      <c r="T24" s="161"/>
      <c r="U24" s="161"/>
      <c r="V24" s="162"/>
      <c r="W24" s="163">
        <f t="shared" ref="W24" si="8">SUM(K24:V24)</f>
        <v>0</v>
      </c>
      <c r="X24" s="164">
        <f>J24-W24</f>
        <v>2000000</v>
      </c>
    </row>
    <row r="25" spans="1:24" ht="15.75" thickBot="1" x14ac:dyDescent="0.3">
      <c r="A25" s="165"/>
      <c r="B25" s="59"/>
      <c r="C25" s="60"/>
      <c r="D25" s="60"/>
      <c r="E25" s="61"/>
      <c r="F25" s="62"/>
      <c r="G25" s="63"/>
      <c r="H25" s="64"/>
      <c r="I25" s="65"/>
      <c r="J25" s="66"/>
      <c r="K25" s="64"/>
      <c r="L25" s="166"/>
      <c r="M25" s="68"/>
      <c r="N25" s="68"/>
      <c r="O25" s="68"/>
      <c r="P25" s="68"/>
      <c r="Q25" s="68"/>
      <c r="R25" s="68"/>
      <c r="S25" s="68"/>
      <c r="T25" s="68"/>
      <c r="U25" s="68"/>
      <c r="V25" s="69"/>
      <c r="W25" s="70"/>
      <c r="X25" s="71"/>
    </row>
    <row r="26" spans="1:24" ht="39" thickBot="1" x14ac:dyDescent="0.3">
      <c r="A26" s="72" t="s">
        <v>42</v>
      </c>
      <c r="B26" s="73"/>
      <c r="C26" s="73"/>
      <c r="D26" s="73"/>
      <c r="E26" s="74"/>
      <c r="F26" s="75"/>
      <c r="G26" s="76">
        <f>SUM(G27:G27)</f>
        <v>7000000</v>
      </c>
      <c r="H26" s="77"/>
      <c r="I26" s="78">
        <f t="shared" ref="I26:X26" si="9">SUM(I27:I27)</f>
        <v>0</v>
      </c>
      <c r="J26" s="79">
        <f t="shared" si="9"/>
        <v>7000000</v>
      </c>
      <c r="K26" s="167">
        <f t="shared" si="9"/>
        <v>583334</v>
      </c>
      <c r="L26" s="168">
        <f t="shared" si="9"/>
        <v>0</v>
      </c>
      <c r="M26" s="80">
        <f t="shared" si="9"/>
        <v>0</v>
      </c>
      <c r="N26" s="80">
        <f t="shared" si="9"/>
        <v>0</v>
      </c>
      <c r="O26" s="80">
        <f t="shared" si="9"/>
        <v>0</v>
      </c>
      <c r="P26" s="80">
        <f t="shared" si="9"/>
        <v>0</v>
      </c>
      <c r="Q26" s="80">
        <f t="shared" si="9"/>
        <v>0</v>
      </c>
      <c r="R26" s="80">
        <f t="shared" si="9"/>
        <v>0</v>
      </c>
      <c r="S26" s="80">
        <f t="shared" si="9"/>
        <v>0</v>
      </c>
      <c r="T26" s="80">
        <f t="shared" si="9"/>
        <v>0</v>
      </c>
      <c r="U26" s="80">
        <f t="shared" si="9"/>
        <v>0</v>
      </c>
      <c r="V26" s="78">
        <f t="shared" si="9"/>
        <v>0</v>
      </c>
      <c r="W26" s="79">
        <f>SUM(W27:W27)</f>
        <v>583334</v>
      </c>
      <c r="X26" s="81">
        <f t="shared" si="9"/>
        <v>6416666</v>
      </c>
    </row>
    <row r="27" spans="1:24" ht="23.25" x14ac:dyDescent="0.25">
      <c r="A27" s="44" t="s">
        <v>43</v>
      </c>
      <c r="B27" s="45">
        <v>21</v>
      </c>
      <c r="C27" s="46">
        <v>461</v>
      </c>
      <c r="D27" s="46" t="s">
        <v>33</v>
      </c>
      <c r="E27" s="47"/>
      <c r="F27" s="48"/>
      <c r="G27" s="49">
        <v>7000000</v>
      </c>
      <c r="H27" s="50"/>
      <c r="I27" s="51"/>
      <c r="J27" s="52">
        <f>(G27+I27)-H27</f>
        <v>7000000</v>
      </c>
      <c r="K27" s="50">
        <v>583334</v>
      </c>
      <c r="L27" s="53"/>
      <c r="M27" s="54"/>
      <c r="N27" s="54"/>
      <c r="O27" s="54"/>
      <c r="P27" s="54"/>
      <c r="Q27" s="54"/>
      <c r="R27" s="54"/>
      <c r="S27" s="54"/>
      <c r="T27" s="54"/>
      <c r="U27" s="54"/>
      <c r="V27" s="55"/>
      <c r="W27" s="56">
        <f>SUM(K27:V27)</f>
        <v>583334</v>
      </c>
      <c r="X27" s="88">
        <f>J27-W27</f>
        <v>6416666</v>
      </c>
    </row>
    <row r="28" spans="1:24" ht="15.75" thickBot="1" x14ac:dyDescent="0.3">
      <c r="A28" s="89"/>
      <c r="B28" s="59"/>
      <c r="C28" s="60"/>
      <c r="D28" s="60"/>
      <c r="E28" s="61"/>
      <c r="F28" s="62"/>
      <c r="G28" s="63"/>
      <c r="H28" s="64"/>
      <c r="I28" s="65"/>
      <c r="J28" s="66"/>
      <c r="K28" s="64"/>
      <c r="L28" s="166"/>
      <c r="M28" s="68"/>
      <c r="N28" s="68"/>
      <c r="O28" s="68"/>
      <c r="P28" s="68"/>
      <c r="Q28" s="68"/>
      <c r="R28" s="68"/>
      <c r="S28" s="68"/>
      <c r="T28" s="68"/>
      <c r="U28" s="68"/>
      <c r="V28" s="69"/>
      <c r="W28" s="70"/>
      <c r="X28" s="71"/>
    </row>
    <row r="29" spans="1:24" ht="26.25" thickBot="1" x14ac:dyDescent="0.3">
      <c r="A29" s="72" t="s">
        <v>44</v>
      </c>
      <c r="B29" s="169"/>
      <c r="C29" s="170"/>
      <c r="D29" s="170"/>
      <c r="E29" s="171"/>
      <c r="F29" s="172"/>
      <c r="G29" s="173">
        <f>SUM(G30:G32)</f>
        <v>116365561</v>
      </c>
      <c r="H29" s="174">
        <f t="shared" ref="H29:X29" si="10">SUM(H30:H32)</f>
        <v>0</v>
      </c>
      <c r="I29" s="175">
        <f t="shared" si="10"/>
        <v>0</v>
      </c>
      <c r="J29" s="176">
        <f t="shared" si="10"/>
        <v>116365561</v>
      </c>
      <c r="K29" s="174">
        <f t="shared" si="10"/>
        <v>5450000</v>
      </c>
      <c r="L29" s="177">
        <f t="shared" si="10"/>
        <v>0</v>
      </c>
      <c r="M29" s="177">
        <f t="shared" si="10"/>
        <v>0</v>
      </c>
      <c r="N29" s="177">
        <f t="shared" si="10"/>
        <v>0</v>
      </c>
      <c r="O29" s="177">
        <f t="shared" si="10"/>
        <v>0</v>
      </c>
      <c r="P29" s="177">
        <f t="shared" si="10"/>
        <v>0</v>
      </c>
      <c r="Q29" s="177">
        <f t="shared" si="10"/>
        <v>0</v>
      </c>
      <c r="R29" s="177">
        <f t="shared" si="10"/>
        <v>0</v>
      </c>
      <c r="S29" s="177">
        <f t="shared" si="10"/>
        <v>0</v>
      </c>
      <c r="T29" s="177">
        <f t="shared" si="10"/>
        <v>0</v>
      </c>
      <c r="U29" s="177">
        <f t="shared" si="10"/>
        <v>0</v>
      </c>
      <c r="V29" s="175">
        <f t="shared" si="10"/>
        <v>0</v>
      </c>
      <c r="W29" s="176">
        <f t="shared" si="10"/>
        <v>2450000</v>
      </c>
      <c r="X29" s="178">
        <f t="shared" si="10"/>
        <v>113915561</v>
      </c>
    </row>
    <row r="30" spans="1:24" ht="23.25" x14ac:dyDescent="0.25">
      <c r="A30" s="179" t="s">
        <v>45</v>
      </c>
      <c r="B30" s="59">
        <v>21</v>
      </c>
      <c r="C30" s="60">
        <v>453</v>
      </c>
      <c r="D30" s="60" t="s">
        <v>33</v>
      </c>
      <c r="E30" s="61"/>
      <c r="F30" s="62"/>
      <c r="G30" s="63">
        <v>43723397</v>
      </c>
      <c r="H30" s="64"/>
      <c r="I30" s="65"/>
      <c r="J30" s="66">
        <f>(G30+I30)-H30</f>
        <v>43723397</v>
      </c>
      <c r="K30" s="135">
        <v>3000000</v>
      </c>
      <c r="L30" s="13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>
        <f>J30-W30</f>
        <v>43723397</v>
      </c>
    </row>
    <row r="31" spans="1:24" ht="6" customHeight="1" x14ac:dyDescent="0.25">
      <c r="A31" s="338"/>
      <c r="B31" s="180"/>
      <c r="C31" s="181"/>
      <c r="D31" s="181"/>
      <c r="E31" s="182"/>
      <c r="F31" s="183"/>
      <c r="G31" s="107"/>
      <c r="H31" s="108"/>
      <c r="I31" s="109"/>
      <c r="J31" s="110"/>
      <c r="K31" s="184"/>
      <c r="L31" s="111"/>
      <c r="M31" s="112"/>
      <c r="N31" s="112"/>
      <c r="O31" s="112"/>
      <c r="P31" s="112"/>
      <c r="Q31" s="112"/>
      <c r="R31" s="112"/>
      <c r="S31" s="112"/>
      <c r="T31" s="112"/>
      <c r="U31" s="112"/>
      <c r="V31" s="113"/>
      <c r="W31" s="114"/>
      <c r="X31" s="115"/>
    </row>
    <row r="32" spans="1:24" x14ac:dyDescent="0.25">
      <c r="A32" s="336"/>
      <c r="B32" s="185">
        <v>21</v>
      </c>
      <c r="C32" s="186">
        <v>533</v>
      </c>
      <c r="D32" s="186" t="s">
        <v>33</v>
      </c>
      <c r="E32" s="187"/>
      <c r="F32" s="188"/>
      <c r="G32" s="120">
        <v>72642164</v>
      </c>
      <c r="H32" s="121"/>
      <c r="I32" s="122"/>
      <c r="J32" s="123">
        <f>(G32+I32)-H32</f>
        <v>72642164</v>
      </c>
      <c r="K32" s="124">
        <v>2450000</v>
      </c>
      <c r="L32" s="125"/>
      <c r="M32" s="127"/>
      <c r="N32" s="127"/>
      <c r="O32" s="127"/>
      <c r="P32" s="127"/>
      <c r="Q32" s="127"/>
      <c r="R32" s="127"/>
      <c r="S32" s="127"/>
      <c r="T32" s="127"/>
      <c r="U32" s="127"/>
      <c r="V32" s="128"/>
      <c r="W32" s="129">
        <f>SUM(K32:V32)</f>
        <v>2450000</v>
      </c>
      <c r="X32" s="130">
        <f>J32-W32</f>
        <v>70192164</v>
      </c>
    </row>
    <row r="33" spans="1:24" ht="15.75" thickBot="1" x14ac:dyDescent="0.3">
      <c r="A33" s="339"/>
      <c r="B33" s="59"/>
      <c r="C33" s="60"/>
      <c r="D33" s="60"/>
      <c r="E33" s="61"/>
      <c r="F33" s="62"/>
      <c r="G33" s="63"/>
      <c r="H33" s="64"/>
      <c r="I33" s="65"/>
      <c r="J33" s="66"/>
      <c r="K33" s="64"/>
      <c r="L33" s="166"/>
      <c r="M33" s="68"/>
      <c r="N33" s="68"/>
      <c r="O33" s="68"/>
      <c r="P33" s="189"/>
      <c r="Q33" s="68"/>
      <c r="R33" s="68"/>
      <c r="S33" s="68"/>
      <c r="T33" s="68"/>
      <c r="U33" s="68"/>
      <c r="V33" s="69"/>
      <c r="W33" s="70"/>
      <c r="X33" s="71"/>
    </row>
    <row r="34" spans="1:24" ht="63.75" customHeight="1" thickTop="1" thickBot="1" x14ac:dyDescent="0.35">
      <c r="A34" s="190" t="s">
        <v>46</v>
      </c>
      <c r="B34" s="340" t="s">
        <v>30</v>
      </c>
      <c r="C34" s="341"/>
      <c r="D34" s="341"/>
      <c r="E34" s="341"/>
      <c r="F34" s="342"/>
      <c r="G34" s="191">
        <f>SUM(G35+G38+G41+G44+G47+G50+G55+G58+G63+G66+G72+G69)</f>
        <v>22961919</v>
      </c>
      <c r="H34" s="192">
        <f t="shared" ref="H34:X34" si="11">SUM(H35+H38+H41+H44+H47+H50+H55+H58+H63+H66+H72+H69)</f>
        <v>0</v>
      </c>
      <c r="I34" s="193">
        <f t="shared" si="11"/>
        <v>0</v>
      </c>
      <c r="J34" s="194">
        <f t="shared" si="11"/>
        <v>22961919</v>
      </c>
      <c r="K34" s="192">
        <f t="shared" si="11"/>
        <v>644843.4</v>
      </c>
      <c r="L34" s="195">
        <f t="shared" si="11"/>
        <v>0</v>
      </c>
      <c r="M34" s="195">
        <f t="shared" si="11"/>
        <v>0</v>
      </c>
      <c r="N34" s="195">
        <f t="shared" si="11"/>
        <v>0</v>
      </c>
      <c r="O34" s="195">
        <f t="shared" si="11"/>
        <v>0</v>
      </c>
      <c r="P34" s="195">
        <f t="shared" si="11"/>
        <v>0</v>
      </c>
      <c r="Q34" s="195">
        <f t="shared" si="11"/>
        <v>0</v>
      </c>
      <c r="R34" s="195">
        <f t="shared" si="11"/>
        <v>0</v>
      </c>
      <c r="S34" s="195">
        <f t="shared" si="11"/>
        <v>0</v>
      </c>
      <c r="T34" s="195">
        <f t="shared" si="11"/>
        <v>0</v>
      </c>
      <c r="U34" s="195">
        <f t="shared" si="11"/>
        <v>0</v>
      </c>
      <c r="V34" s="193">
        <f t="shared" si="11"/>
        <v>0</v>
      </c>
      <c r="W34" s="194">
        <f t="shared" si="11"/>
        <v>644843.4</v>
      </c>
      <c r="X34" s="196">
        <f t="shared" si="11"/>
        <v>22317075.600000001</v>
      </c>
    </row>
    <row r="35" spans="1:24" ht="27" thickTop="1" thickBot="1" x14ac:dyDescent="0.3">
      <c r="A35" s="34" t="s">
        <v>47</v>
      </c>
      <c r="B35" s="197"/>
      <c r="C35" s="198"/>
      <c r="D35" s="198"/>
      <c r="E35" s="199"/>
      <c r="F35" s="200"/>
      <c r="G35" s="201">
        <f>SUM(G36)</f>
        <v>3350000</v>
      </c>
      <c r="H35" s="202">
        <f t="shared" ref="H35:X35" si="12">SUM(H36)</f>
        <v>0</v>
      </c>
      <c r="I35" s="203">
        <f t="shared" si="12"/>
        <v>0</v>
      </c>
      <c r="J35" s="204">
        <f t="shared" si="12"/>
        <v>3350000</v>
      </c>
      <c r="K35" s="202">
        <f t="shared" si="12"/>
        <v>194455.4</v>
      </c>
      <c r="L35" s="205">
        <f t="shared" si="12"/>
        <v>0</v>
      </c>
      <c r="M35" s="205">
        <f t="shared" si="12"/>
        <v>0</v>
      </c>
      <c r="N35" s="205">
        <f t="shared" si="12"/>
        <v>0</v>
      </c>
      <c r="O35" s="205">
        <f t="shared" si="12"/>
        <v>0</v>
      </c>
      <c r="P35" s="205">
        <f t="shared" si="12"/>
        <v>0</v>
      </c>
      <c r="Q35" s="205">
        <f t="shared" si="12"/>
        <v>0</v>
      </c>
      <c r="R35" s="205">
        <f t="shared" si="12"/>
        <v>0</v>
      </c>
      <c r="S35" s="205">
        <f t="shared" si="12"/>
        <v>0</v>
      </c>
      <c r="T35" s="205">
        <f t="shared" si="12"/>
        <v>0</v>
      </c>
      <c r="U35" s="205">
        <f t="shared" si="12"/>
        <v>0</v>
      </c>
      <c r="V35" s="203">
        <f t="shared" si="12"/>
        <v>0</v>
      </c>
      <c r="W35" s="204">
        <f t="shared" si="12"/>
        <v>194455.4</v>
      </c>
      <c r="X35" s="206">
        <f t="shared" si="12"/>
        <v>3155544.6</v>
      </c>
    </row>
    <row r="36" spans="1:24" ht="34.5" x14ac:dyDescent="0.25">
      <c r="A36" s="44" t="s">
        <v>48</v>
      </c>
      <c r="B36" s="45">
        <v>11</v>
      </c>
      <c r="C36" s="46">
        <v>435</v>
      </c>
      <c r="D36" s="46" t="s">
        <v>33</v>
      </c>
      <c r="E36" s="47"/>
      <c r="F36" s="48"/>
      <c r="G36" s="207">
        <v>3350000</v>
      </c>
      <c r="H36" s="50"/>
      <c r="I36" s="51"/>
      <c r="J36" s="52">
        <f>(G36+I36)-H36</f>
        <v>3350000</v>
      </c>
      <c r="K36" s="50">
        <v>194455.4</v>
      </c>
      <c r="L36" s="53"/>
      <c r="M36" s="54"/>
      <c r="N36" s="54"/>
      <c r="O36" s="54"/>
      <c r="P36" s="54"/>
      <c r="Q36" s="54"/>
      <c r="R36" s="54"/>
      <c r="S36" s="54"/>
      <c r="T36" s="54"/>
      <c r="U36" s="54"/>
      <c r="V36" s="55"/>
      <c r="W36" s="56">
        <f>SUM(K36:V36)</f>
        <v>194455.4</v>
      </c>
      <c r="X36" s="88">
        <f>J36-W36</f>
        <v>3155544.6</v>
      </c>
    </row>
    <row r="37" spans="1:24" ht="15.75" thickBot="1" x14ac:dyDescent="0.3">
      <c r="A37" s="208"/>
      <c r="B37" s="59"/>
      <c r="C37" s="60"/>
      <c r="D37" s="60"/>
      <c r="E37" s="61"/>
      <c r="F37" s="62"/>
      <c r="G37" s="63"/>
      <c r="H37" s="64"/>
      <c r="I37" s="65"/>
      <c r="J37" s="66"/>
      <c r="K37" s="67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9"/>
      <c r="W37" s="70"/>
      <c r="X37" s="71"/>
    </row>
    <row r="38" spans="1:24" ht="26.25" thickBot="1" x14ac:dyDescent="0.3">
      <c r="A38" s="72" t="s">
        <v>49</v>
      </c>
      <c r="B38" s="169"/>
      <c r="C38" s="170"/>
      <c r="D38" s="170"/>
      <c r="E38" s="171"/>
      <c r="F38" s="172"/>
      <c r="G38" s="173">
        <f t="shared" ref="G38:X38" si="13">SUM(G39:G39)</f>
        <v>500000</v>
      </c>
      <c r="H38" s="174">
        <f t="shared" si="13"/>
        <v>0</v>
      </c>
      <c r="I38" s="175">
        <f t="shared" si="13"/>
        <v>0</v>
      </c>
      <c r="J38" s="176">
        <f t="shared" si="13"/>
        <v>500000</v>
      </c>
      <c r="K38" s="174">
        <f t="shared" si="13"/>
        <v>0</v>
      </c>
      <c r="L38" s="177">
        <f t="shared" si="13"/>
        <v>0</v>
      </c>
      <c r="M38" s="177">
        <f t="shared" si="13"/>
        <v>0</v>
      </c>
      <c r="N38" s="177">
        <f t="shared" si="13"/>
        <v>0</v>
      </c>
      <c r="O38" s="177">
        <f t="shared" si="13"/>
        <v>0</v>
      </c>
      <c r="P38" s="177">
        <f t="shared" si="13"/>
        <v>0</v>
      </c>
      <c r="Q38" s="177">
        <f t="shared" si="13"/>
        <v>0</v>
      </c>
      <c r="R38" s="177">
        <f t="shared" si="13"/>
        <v>0</v>
      </c>
      <c r="S38" s="177">
        <f t="shared" si="13"/>
        <v>0</v>
      </c>
      <c r="T38" s="177">
        <f t="shared" si="13"/>
        <v>0</v>
      </c>
      <c r="U38" s="177">
        <f t="shared" si="13"/>
        <v>0</v>
      </c>
      <c r="V38" s="175">
        <f t="shared" si="13"/>
        <v>0</v>
      </c>
      <c r="W38" s="176">
        <f t="shared" si="13"/>
        <v>0</v>
      </c>
      <c r="X38" s="178">
        <f t="shared" si="13"/>
        <v>500000</v>
      </c>
    </row>
    <row r="39" spans="1:24" ht="23.25" x14ac:dyDescent="0.25">
      <c r="A39" s="44" t="s">
        <v>50</v>
      </c>
      <c r="B39" s="45">
        <v>11</v>
      </c>
      <c r="C39" s="46">
        <v>435</v>
      </c>
      <c r="D39" s="46" t="s">
        <v>33</v>
      </c>
      <c r="E39" s="47"/>
      <c r="F39" s="48"/>
      <c r="G39" s="207">
        <v>500000</v>
      </c>
      <c r="H39" s="50"/>
      <c r="I39" s="51"/>
      <c r="J39" s="52">
        <f>(G39+I39)-H39</f>
        <v>500000</v>
      </c>
      <c r="K39" s="50"/>
      <c r="L39" s="53"/>
      <c r="M39" s="54"/>
      <c r="N39" s="54"/>
      <c r="O39" s="54"/>
      <c r="P39" s="54"/>
      <c r="Q39" s="54"/>
      <c r="R39" s="54"/>
      <c r="S39" s="54"/>
      <c r="T39" s="54"/>
      <c r="U39" s="54"/>
      <c r="V39" s="55"/>
      <c r="W39" s="56">
        <f>SUM(K39:V39)</f>
        <v>0</v>
      </c>
      <c r="X39" s="88">
        <f>J39-W39</f>
        <v>500000</v>
      </c>
    </row>
    <row r="40" spans="1:24" ht="15.75" thickBot="1" x14ac:dyDescent="0.3">
      <c r="A40" s="89"/>
      <c r="B40" s="59"/>
      <c r="C40" s="60"/>
      <c r="D40" s="60"/>
      <c r="E40" s="61"/>
      <c r="F40" s="62"/>
      <c r="G40" s="63"/>
      <c r="H40" s="64"/>
      <c r="I40" s="65"/>
      <c r="J40" s="66"/>
      <c r="K40" s="67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9"/>
      <c r="W40" s="70"/>
      <c r="X40" s="71"/>
    </row>
    <row r="41" spans="1:24" ht="26.25" thickBot="1" x14ac:dyDescent="0.3">
      <c r="A41" s="72" t="s">
        <v>51</v>
      </c>
      <c r="B41" s="169"/>
      <c r="C41" s="170"/>
      <c r="D41" s="170"/>
      <c r="E41" s="171"/>
      <c r="F41" s="172"/>
      <c r="G41" s="173">
        <f>SUM(G42)</f>
        <v>584700</v>
      </c>
      <c r="H41" s="174">
        <f t="shared" ref="H41:X41" si="14">SUM(H42)</f>
        <v>0</v>
      </c>
      <c r="I41" s="175">
        <f t="shared" si="14"/>
        <v>0</v>
      </c>
      <c r="J41" s="176">
        <f t="shared" si="14"/>
        <v>584700</v>
      </c>
      <c r="K41" s="174">
        <f t="shared" si="14"/>
        <v>0</v>
      </c>
      <c r="L41" s="177">
        <f t="shared" si="14"/>
        <v>0</v>
      </c>
      <c r="M41" s="177">
        <f t="shared" si="14"/>
        <v>0</v>
      </c>
      <c r="N41" s="177">
        <f t="shared" si="14"/>
        <v>0</v>
      </c>
      <c r="O41" s="177">
        <f t="shared" si="14"/>
        <v>0</v>
      </c>
      <c r="P41" s="177">
        <f t="shared" si="14"/>
        <v>0</v>
      </c>
      <c r="Q41" s="177">
        <f t="shared" si="14"/>
        <v>0</v>
      </c>
      <c r="R41" s="177">
        <f t="shared" si="14"/>
        <v>0</v>
      </c>
      <c r="S41" s="177">
        <f t="shared" si="14"/>
        <v>0</v>
      </c>
      <c r="T41" s="177">
        <f t="shared" si="14"/>
        <v>0</v>
      </c>
      <c r="U41" s="177">
        <f t="shared" si="14"/>
        <v>0</v>
      </c>
      <c r="V41" s="175">
        <f t="shared" si="14"/>
        <v>0</v>
      </c>
      <c r="W41" s="176">
        <f t="shared" si="14"/>
        <v>0</v>
      </c>
      <c r="X41" s="178">
        <f t="shared" si="14"/>
        <v>584700</v>
      </c>
    </row>
    <row r="42" spans="1:24" ht="23.25" x14ac:dyDescent="0.25">
      <c r="A42" s="44" t="s">
        <v>52</v>
      </c>
      <c r="B42" s="45">
        <v>11</v>
      </c>
      <c r="C42" s="46">
        <v>472</v>
      </c>
      <c r="D42" s="46" t="s">
        <v>33</v>
      </c>
      <c r="E42" s="47"/>
      <c r="F42" s="48"/>
      <c r="G42" s="207">
        <v>584700</v>
      </c>
      <c r="H42" s="50"/>
      <c r="I42" s="51"/>
      <c r="J42" s="52">
        <f>(G42+I42)-H42</f>
        <v>584700</v>
      </c>
      <c r="K42" s="209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5"/>
      <c r="W42" s="56">
        <f>SUM(K42:V42)</f>
        <v>0</v>
      </c>
      <c r="X42" s="88">
        <f>J42-W42</f>
        <v>584700</v>
      </c>
    </row>
    <row r="43" spans="1:24" ht="15.75" thickBot="1" x14ac:dyDescent="0.3">
      <c r="A43" s="208"/>
      <c r="B43" s="59"/>
      <c r="C43" s="60"/>
      <c r="D43" s="60"/>
      <c r="E43" s="61"/>
      <c r="F43" s="62"/>
      <c r="G43" s="63"/>
      <c r="H43" s="64"/>
      <c r="I43" s="65"/>
      <c r="J43" s="66"/>
      <c r="K43" s="67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9"/>
      <c r="W43" s="70"/>
      <c r="X43" s="71"/>
    </row>
    <row r="44" spans="1:24" ht="26.25" thickBot="1" x14ac:dyDescent="0.3">
      <c r="A44" s="72" t="s">
        <v>53</v>
      </c>
      <c r="B44" s="169"/>
      <c r="C44" s="170"/>
      <c r="D44" s="170"/>
      <c r="E44" s="171"/>
      <c r="F44" s="172"/>
      <c r="G44" s="173">
        <f>SUM(G45)</f>
        <v>2000000</v>
      </c>
      <c r="H44" s="174">
        <f t="shared" ref="H44:X44" si="15">SUM(H45)</f>
        <v>0</v>
      </c>
      <c r="I44" s="175">
        <f t="shared" si="15"/>
        <v>0</v>
      </c>
      <c r="J44" s="176">
        <f t="shared" si="15"/>
        <v>2000000</v>
      </c>
      <c r="K44" s="174">
        <f t="shared" si="15"/>
        <v>250388</v>
      </c>
      <c r="L44" s="177">
        <f t="shared" si="15"/>
        <v>0</v>
      </c>
      <c r="M44" s="177">
        <f t="shared" si="15"/>
        <v>0</v>
      </c>
      <c r="N44" s="177">
        <f t="shared" si="15"/>
        <v>0</v>
      </c>
      <c r="O44" s="177">
        <f t="shared" si="15"/>
        <v>0</v>
      </c>
      <c r="P44" s="177">
        <f t="shared" si="15"/>
        <v>0</v>
      </c>
      <c r="Q44" s="177">
        <f t="shared" si="15"/>
        <v>0</v>
      </c>
      <c r="R44" s="177">
        <f t="shared" si="15"/>
        <v>0</v>
      </c>
      <c r="S44" s="177">
        <f t="shared" si="15"/>
        <v>0</v>
      </c>
      <c r="T44" s="177">
        <f t="shared" si="15"/>
        <v>0</v>
      </c>
      <c r="U44" s="177">
        <f t="shared" si="15"/>
        <v>0</v>
      </c>
      <c r="V44" s="175">
        <f t="shared" si="15"/>
        <v>0</v>
      </c>
      <c r="W44" s="176">
        <f t="shared" si="15"/>
        <v>250388</v>
      </c>
      <c r="X44" s="178">
        <f t="shared" si="15"/>
        <v>1749612</v>
      </c>
    </row>
    <row r="45" spans="1:24" ht="34.5" x14ac:dyDescent="0.25">
      <c r="A45" s="44" t="s">
        <v>54</v>
      </c>
      <c r="B45" s="45">
        <v>11</v>
      </c>
      <c r="C45" s="46">
        <v>472</v>
      </c>
      <c r="D45" s="46" t="s">
        <v>33</v>
      </c>
      <c r="E45" s="47"/>
      <c r="F45" s="48"/>
      <c r="G45" s="207">
        <v>2000000</v>
      </c>
      <c r="H45" s="50"/>
      <c r="I45" s="51"/>
      <c r="J45" s="52">
        <f>(G45+I45)-H45</f>
        <v>2000000</v>
      </c>
      <c r="K45" s="50">
        <v>250388</v>
      </c>
      <c r="L45" s="53"/>
      <c r="M45" s="54"/>
      <c r="N45" s="54"/>
      <c r="O45" s="54"/>
      <c r="P45" s="54"/>
      <c r="Q45" s="54"/>
      <c r="R45" s="54"/>
      <c r="S45" s="54"/>
      <c r="T45" s="210"/>
      <c r="U45" s="210"/>
      <c r="V45" s="55"/>
      <c r="W45" s="56">
        <f>SUM(K45:V45)</f>
        <v>250388</v>
      </c>
      <c r="X45" s="88">
        <f>J45-W45</f>
        <v>1749612</v>
      </c>
    </row>
    <row r="46" spans="1:24" ht="15.75" thickBot="1" x14ac:dyDescent="0.3">
      <c r="A46" s="211"/>
      <c r="B46" s="212"/>
      <c r="C46" s="213"/>
      <c r="D46" s="213"/>
      <c r="E46" s="214"/>
      <c r="F46" s="215"/>
      <c r="G46" s="216"/>
      <c r="H46" s="217"/>
      <c r="I46" s="218"/>
      <c r="J46" s="219"/>
      <c r="K46" s="220"/>
      <c r="L46" s="221"/>
      <c r="M46" s="221"/>
      <c r="N46" s="221"/>
      <c r="O46" s="221"/>
      <c r="P46" s="221"/>
      <c r="Q46" s="221"/>
      <c r="R46" s="221"/>
      <c r="S46" s="221"/>
      <c r="T46" s="222"/>
      <c r="U46" s="222"/>
      <c r="V46" s="223"/>
      <c r="W46" s="224"/>
      <c r="X46" s="225"/>
    </row>
    <row r="47" spans="1:24" ht="39" thickBot="1" x14ac:dyDescent="0.3">
      <c r="A47" s="72" t="s">
        <v>55</v>
      </c>
      <c r="B47" s="169"/>
      <c r="C47" s="170"/>
      <c r="D47" s="170"/>
      <c r="E47" s="171"/>
      <c r="F47" s="172"/>
      <c r="G47" s="173">
        <f>SUM(G48)</f>
        <v>4293007</v>
      </c>
      <c r="H47" s="174">
        <f t="shared" ref="H47:X47" si="16">SUM(H48)</f>
        <v>0</v>
      </c>
      <c r="I47" s="175">
        <f t="shared" si="16"/>
        <v>0</v>
      </c>
      <c r="J47" s="176">
        <f t="shared" si="16"/>
        <v>4293007</v>
      </c>
      <c r="K47" s="174">
        <f t="shared" si="16"/>
        <v>200000</v>
      </c>
      <c r="L47" s="177">
        <f t="shared" si="16"/>
        <v>0</v>
      </c>
      <c r="M47" s="177">
        <f t="shared" si="16"/>
        <v>0</v>
      </c>
      <c r="N47" s="177">
        <f t="shared" si="16"/>
        <v>0</v>
      </c>
      <c r="O47" s="177">
        <f t="shared" si="16"/>
        <v>0</v>
      </c>
      <c r="P47" s="177">
        <f t="shared" si="16"/>
        <v>0</v>
      </c>
      <c r="Q47" s="177">
        <f t="shared" si="16"/>
        <v>0</v>
      </c>
      <c r="R47" s="177">
        <f t="shared" si="16"/>
        <v>0</v>
      </c>
      <c r="S47" s="177">
        <f t="shared" si="16"/>
        <v>0</v>
      </c>
      <c r="T47" s="177">
        <f t="shared" si="16"/>
        <v>0</v>
      </c>
      <c r="U47" s="177">
        <f t="shared" si="16"/>
        <v>0</v>
      </c>
      <c r="V47" s="175">
        <f t="shared" si="16"/>
        <v>0</v>
      </c>
      <c r="W47" s="176">
        <f t="shared" si="16"/>
        <v>200000</v>
      </c>
      <c r="X47" s="178">
        <f t="shared" si="16"/>
        <v>4093007</v>
      </c>
    </row>
    <row r="48" spans="1:24" x14ac:dyDescent="0.25">
      <c r="A48" s="44" t="s">
        <v>56</v>
      </c>
      <c r="B48" s="45">
        <v>11</v>
      </c>
      <c r="C48" s="46">
        <v>473</v>
      </c>
      <c r="D48" s="46" t="s">
        <v>33</v>
      </c>
      <c r="E48" s="47"/>
      <c r="F48" s="48"/>
      <c r="G48" s="207">
        <v>4293007</v>
      </c>
      <c r="H48" s="50"/>
      <c r="I48" s="51"/>
      <c r="J48" s="52">
        <f>(G48+I48)-H48</f>
        <v>4293007</v>
      </c>
      <c r="K48" s="50">
        <v>200000</v>
      </c>
      <c r="L48" s="53"/>
      <c r="M48" s="54"/>
      <c r="N48" s="54"/>
      <c r="O48" s="54"/>
      <c r="P48" s="54"/>
      <c r="Q48" s="54"/>
      <c r="R48" s="54"/>
      <c r="S48" s="54"/>
      <c r="T48" s="210"/>
      <c r="U48" s="210"/>
      <c r="V48" s="55"/>
      <c r="W48" s="56">
        <f>SUM(K48:V48)</f>
        <v>200000</v>
      </c>
      <c r="X48" s="88">
        <f>J48-W48</f>
        <v>4093007</v>
      </c>
    </row>
    <row r="49" spans="1:24" ht="15.75" thickBot="1" x14ac:dyDescent="0.3">
      <c r="A49" s="226"/>
      <c r="B49" s="227"/>
      <c r="C49" s="228"/>
      <c r="D49" s="228"/>
      <c r="E49" s="229"/>
      <c r="F49" s="230"/>
      <c r="G49" s="231"/>
      <c r="H49" s="232"/>
      <c r="I49" s="233"/>
      <c r="J49" s="234"/>
      <c r="K49" s="235"/>
      <c r="L49" s="236"/>
      <c r="M49" s="236"/>
      <c r="N49" s="236"/>
      <c r="O49" s="236"/>
      <c r="P49" s="236"/>
      <c r="Q49" s="236"/>
      <c r="R49" s="236"/>
      <c r="S49" s="236"/>
      <c r="T49" s="237"/>
      <c r="U49" s="238"/>
      <c r="V49" s="239"/>
      <c r="W49" s="240"/>
      <c r="X49" s="241"/>
    </row>
    <row r="50" spans="1:24" ht="39.75" thickTop="1" thickBot="1" x14ac:dyDescent="0.3">
      <c r="A50" s="34" t="s">
        <v>57</v>
      </c>
      <c r="B50" s="242"/>
      <c r="C50" s="242"/>
      <c r="D50" s="242"/>
      <c r="E50" s="243"/>
      <c r="F50" s="244"/>
      <c r="G50" s="201">
        <f>SUM(G51+G53)</f>
        <v>1858652</v>
      </c>
      <c r="H50" s="202">
        <f t="shared" ref="H50:X50" si="17">SUM(H51+H53)</f>
        <v>0</v>
      </c>
      <c r="I50" s="203">
        <f t="shared" si="17"/>
        <v>0</v>
      </c>
      <c r="J50" s="204">
        <f t="shared" si="17"/>
        <v>1858652</v>
      </c>
      <c r="K50" s="202">
        <f t="shared" si="17"/>
        <v>0</v>
      </c>
      <c r="L50" s="205">
        <f t="shared" si="17"/>
        <v>0</v>
      </c>
      <c r="M50" s="205">
        <f t="shared" si="17"/>
        <v>0</v>
      </c>
      <c r="N50" s="205">
        <f t="shared" si="17"/>
        <v>0</v>
      </c>
      <c r="O50" s="205">
        <f t="shared" si="17"/>
        <v>0</v>
      </c>
      <c r="P50" s="205">
        <f t="shared" si="17"/>
        <v>0</v>
      </c>
      <c r="Q50" s="205">
        <f t="shared" si="17"/>
        <v>0</v>
      </c>
      <c r="R50" s="205">
        <f t="shared" si="17"/>
        <v>0</v>
      </c>
      <c r="S50" s="205">
        <f t="shared" si="17"/>
        <v>0</v>
      </c>
      <c r="T50" s="205">
        <f t="shared" si="17"/>
        <v>0</v>
      </c>
      <c r="U50" s="205">
        <f t="shared" si="17"/>
        <v>0</v>
      </c>
      <c r="V50" s="203">
        <f t="shared" si="17"/>
        <v>0</v>
      </c>
      <c r="W50" s="204">
        <f t="shared" si="17"/>
        <v>0</v>
      </c>
      <c r="X50" s="206">
        <f t="shared" si="17"/>
        <v>1858652</v>
      </c>
    </row>
    <row r="51" spans="1:24" ht="23.25" x14ac:dyDescent="0.25">
      <c r="A51" s="44" t="s">
        <v>58</v>
      </c>
      <c r="B51" s="45">
        <v>21</v>
      </c>
      <c r="C51" s="46">
        <v>431</v>
      </c>
      <c r="D51" s="46" t="s">
        <v>33</v>
      </c>
      <c r="E51" s="47"/>
      <c r="F51" s="48"/>
      <c r="G51" s="207">
        <v>1858652</v>
      </c>
      <c r="H51" s="50"/>
      <c r="I51" s="51"/>
      <c r="J51" s="52">
        <f>(G51+I51)-H51</f>
        <v>1858652</v>
      </c>
      <c r="K51" s="209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5"/>
      <c r="W51" s="56">
        <f>SUM(K51:V51)</f>
        <v>0</v>
      </c>
      <c r="X51" s="88">
        <f>J51-W51</f>
        <v>1858652</v>
      </c>
    </row>
    <row r="52" spans="1:24" ht="6" customHeight="1" x14ac:dyDescent="0.25">
      <c r="A52" s="336"/>
      <c r="B52" s="180"/>
      <c r="C52" s="181"/>
      <c r="D52" s="181"/>
      <c r="E52" s="182"/>
      <c r="F52" s="183"/>
      <c r="G52" s="107"/>
      <c r="H52" s="108"/>
      <c r="I52" s="109"/>
      <c r="J52" s="110"/>
      <c r="K52" s="245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3"/>
      <c r="W52" s="114"/>
      <c r="X52" s="115"/>
    </row>
    <row r="53" spans="1:24" x14ac:dyDescent="0.25">
      <c r="A53" s="336"/>
      <c r="B53" s="185"/>
      <c r="C53" s="186"/>
      <c r="D53" s="186"/>
      <c r="E53" s="187"/>
      <c r="F53" s="188"/>
      <c r="G53" s="246"/>
      <c r="H53" s="121"/>
      <c r="I53" s="122"/>
      <c r="J53" s="123">
        <f>(G53+I53)-H53</f>
        <v>0</v>
      </c>
      <c r="K53" s="24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8"/>
      <c r="W53" s="248"/>
      <c r="X53" s="249">
        <f>J53-W53</f>
        <v>0</v>
      </c>
    </row>
    <row r="54" spans="1:24" ht="15.75" thickBot="1" x14ac:dyDescent="0.3">
      <c r="A54" s="337"/>
      <c r="B54" s="59"/>
      <c r="C54" s="60"/>
      <c r="D54" s="60"/>
      <c r="E54" s="61"/>
      <c r="F54" s="62"/>
      <c r="G54" s="250"/>
      <c r="H54" s="64"/>
      <c r="I54" s="65"/>
      <c r="J54" s="66"/>
      <c r="K54" s="251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9"/>
      <c r="W54" s="70"/>
      <c r="X54" s="71"/>
    </row>
    <row r="55" spans="1:24" ht="30.75" customHeight="1" thickBot="1" x14ac:dyDescent="0.3">
      <c r="A55" s="72" t="s">
        <v>59</v>
      </c>
      <c r="B55" s="169"/>
      <c r="C55" s="169"/>
      <c r="D55" s="170"/>
      <c r="E55" s="171"/>
      <c r="F55" s="252"/>
      <c r="G55" s="173">
        <f>SUM(G56)</f>
        <v>3322000</v>
      </c>
      <c r="H55" s="174">
        <f t="shared" ref="H55:X55" si="18">SUM(H56)</f>
        <v>0</v>
      </c>
      <c r="I55" s="175">
        <f t="shared" si="18"/>
        <v>0</v>
      </c>
      <c r="J55" s="176">
        <f t="shared" si="18"/>
        <v>3322000</v>
      </c>
      <c r="K55" s="174">
        <f t="shared" si="18"/>
        <v>0</v>
      </c>
      <c r="L55" s="177">
        <f t="shared" si="18"/>
        <v>0</v>
      </c>
      <c r="M55" s="177">
        <f t="shared" si="18"/>
        <v>0</v>
      </c>
      <c r="N55" s="177">
        <f t="shared" si="18"/>
        <v>0</v>
      </c>
      <c r="O55" s="177">
        <f t="shared" si="18"/>
        <v>0</v>
      </c>
      <c r="P55" s="177">
        <f t="shared" si="18"/>
        <v>0</v>
      </c>
      <c r="Q55" s="177">
        <f t="shared" si="18"/>
        <v>0</v>
      </c>
      <c r="R55" s="177">
        <f t="shared" si="18"/>
        <v>0</v>
      </c>
      <c r="S55" s="177">
        <f t="shared" si="18"/>
        <v>0</v>
      </c>
      <c r="T55" s="177">
        <f t="shared" si="18"/>
        <v>0</v>
      </c>
      <c r="U55" s="177">
        <f t="shared" si="18"/>
        <v>0</v>
      </c>
      <c r="V55" s="175">
        <f t="shared" si="18"/>
        <v>0</v>
      </c>
      <c r="W55" s="176">
        <f t="shared" si="18"/>
        <v>0</v>
      </c>
      <c r="X55" s="178">
        <f t="shared" si="18"/>
        <v>3322000</v>
      </c>
    </row>
    <row r="56" spans="1:24" ht="68.25" x14ac:dyDescent="0.25">
      <c r="A56" s="44" t="s">
        <v>60</v>
      </c>
      <c r="B56" s="45">
        <v>21</v>
      </c>
      <c r="C56" s="46">
        <v>472</v>
      </c>
      <c r="D56" s="46" t="s">
        <v>33</v>
      </c>
      <c r="E56" s="47"/>
      <c r="F56" s="48"/>
      <c r="G56" s="207">
        <v>3322000</v>
      </c>
      <c r="H56" s="100"/>
      <c r="I56" s="253"/>
      <c r="J56" s="52">
        <f>(G56+I56)-H56</f>
        <v>3322000</v>
      </c>
      <c r="K56" s="100"/>
      <c r="L56" s="101"/>
      <c r="M56" s="102"/>
      <c r="N56" s="102"/>
      <c r="O56" s="102"/>
      <c r="P56" s="102"/>
      <c r="Q56" s="102"/>
      <c r="R56" s="102"/>
      <c r="S56" s="102"/>
      <c r="T56" s="102"/>
      <c r="U56" s="102"/>
      <c r="V56" s="254"/>
      <c r="W56" s="56">
        <f>SUM(K56:V56)</f>
        <v>0</v>
      </c>
      <c r="X56" s="88">
        <f>J56-W56</f>
        <v>3322000</v>
      </c>
    </row>
    <row r="57" spans="1:24" ht="15.75" thickBot="1" x14ac:dyDescent="0.3">
      <c r="A57" s="208"/>
      <c r="B57" s="59"/>
      <c r="C57" s="60"/>
      <c r="D57" s="60"/>
      <c r="E57" s="61"/>
      <c r="F57" s="62"/>
      <c r="G57" s="255"/>
      <c r="H57" s="256"/>
      <c r="I57" s="257"/>
      <c r="J57" s="258"/>
      <c r="K57" s="67" t="s">
        <v>61</v>
      </c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9"/>
      <c r="W57" s="70"/>
      <c r="X57" s="71"/>
    </row>
    <row r="58" spans="1:24" ht="30" customHeight="1" thickBot="1" x14ac:dyDescent="0.3">
      <c r="A58" s="72" t="s">
        <v>62</v>
      </c>
      <c r="B58" s="169"/>
      <c r="C58" s="169"/>
      <c r="D58" s="170"/>
      <c r="E58" s="171"/>
      <c r="F58" s="252"/>
      <c r="G58" s="173">
        <f>SUM(G59:G62)</f>
        <v>7053560</v>
      </c>
      <c r="H58" s="173">
        <f t="shared" ref="H58:X58" si="19">SUM(H59:H62)</f>
        <v>0</v>
      </c>
      <c r="I58" s="173">
        <f t="shared" si="19"/>
        <v>0</v>
      </c>
      <c r="J58" s="173">
        <f t="shared" si="19"/>
        <v>7053560</v>
      </c>
      <c r="K58" s="173">
        <f t="shared" si="19"/>
        <v>0</v>
      </c>
      <c r="L58" s="173">
        <f t="shared" si="19"/>
        <v>0</v>
      </c>
      <c r="M58" s="173">
        <f t="shared" si="19"/>
        <v>0</v>
      </c>
      <c r="N58" s="173">
        <f t="shared" si="19"/>
        <v>0</v>
      </c>
      <c r="O58" s="173">
        <f t="shared" si="19"/>
        <v>0</v>
      </c>
      <c r="P58" s="173">
        <f t="shared" si="19"/>
        <v>0</v>
      </c>
      <c r="Q58" s="173">
        <f t="shared" si="19"/>
        <v>0</v>
      </c>
      <c r="R58" s="173">
        <f t="shared" si="19"/>
        <v>0</v>
      </c>
      <c r="S58" s="173">
        <f t="shared" si="19"/>
        <v>0</v>
      </c>
      <c r="T58" s="173">
        <f t="shared" si="19"/>
        <v>0</v>
      </c>
      <c r="U58" s="173">
        <f t="shared" si="19"/>
        <v>0</v>
      </c>
      <c r="V58" s="173">
        <f t="shared" si="19"/>
        <v>0</v>
      </c>
      <c r="W58" s="173">
        <f t="shared" si="19"/>
        <v>0</v>
      </c>
      <c r="X58" s="173">
        <f t="shared" si="19"/>
        <v>7053560</v>
      </c>
    </row>
    <row r="59" spans="1:24" ht="27" customHeight="1" x14ac:dyDescent="0.25">
      <c r="A59" s="44" t="s">
        <v>63</v>
      </c>
      <c r="B59" s="45">
        <v>11</v>
      </c>
      <c r="C59" s="46">
        <v>472</v>
      </c>
      <c r="D59" s="46" t="s">
        <v>33</v>
      </c>
      <c r="E59" s="47"/>
      <c r="F59" s="48"/>
      <c r="G59" s="207">
        <v>5053560</v>
      </c>
      <c r="H59" s="100"/>
      <c r="I59" s="253"/>
      <c r="J59" s="52">
        <f>(G59+I59)-H59</f>
        <v>5053560</v>
      </c>
      <c r="K59" s="100"/>
      <c r="L59" s="101"/>
      <c r="M59" s="102"/>
      <c r="N59" s="102"/>
      <c r="O59" s="102"/>
      <c r="P59" s="102"/>
      <c r="Q59" s="102"/>
      <c r="R59" s="102"/>
      <c r="S59" s="102"/>
      <c r="T59" s="102"/>
      <c r="U59" s="102"/>
      <c r="V59" s="254"/>
      <c r="W59" s="56">
        <f>SUM(K59:V59)</f>
        <v>0</v>
      </c>
      <c r="X59" s="88">
        <f>J59-W59</f>
        <v>5053560</v>
      </c>
    </row>
    <row r="60" spans="1:24" ht="9" customHeight="1" x14ac:dyDescent="0.25">
      <c r="A60" s="89"/>
      <c r="B60" s="180"/>
      <c r="C60" s="181"/>
      <c r="D60" s="181"/>
      <c r="E60" s="182"/>
      <c r="F60" s="183"/>
      <c r="G60" s="107"/>
      <c r="H60" s="108"/>
      <c r="I60" s="109"/>
      <c r="J60" s="110"/>
      <c r="K60" s="245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3"/>
      <c r="W60" s="114"/>
      <c r="X60" s="115"/>
    </row>
    <row r="61" spans="1:24" x14ac:dyDescent="0.25">
      <c r="A61" s="208"/>
      <c r="B61" s="185">
        <v>21</v>
      </c>
      <c r="C61" s="186">
        <v>472</v>
      </c>
      <c r="D61" s="186" t="s">
        <v>33</v>
      </c>
      <c r="E61" s="187"/>
      <c r="F61" s="188"/>
      <c r="G61" s="246">
        <v>2000000</v>
      </c>
      <c r="H61" s="121"/>
      <c r="I61" s="122"/>
      <c r="J61" s="123">
        <f>(G61+I61)-H61</f>
        <v>2000000</v>
      </c>
      <c r="K61" s="247"/>
      <c r="L61" s="259"/>
      <c r="M61" s="127"/>
      <c r="N61" s="127"/>
      <c r="O61" s="127"/>
      <c r="P61" s="127"/>
      <c r="Q61" s="127"/>
      <c r="R61" s="127"/>
      <c r="S61" s="127"/>
      <c r="T61" s="127"/>
      <c r="U61" s="127"/>
      <c r="V61" s="128"/>
      <c r="W61" s="248"/>
      <c r="X61" s="249">
        <f>J61-W61</f>
        <v>2000000</v>
      </c>
    </row>
    <row r="62" spans="1:24" ht="15.75" thickBot="1" x14ac:dyDescent="0.3">
      <c r="A62" s="208"/>
      <c r="B62" s="59"/>
      <c r="C62" s="60"/>
      <c r="D62" s="60"/>
      <c r="E62" s="61"/>
      <c r="F62" s="62"/>
      <c r="G62" s="250"/>
      <c r="H62" s="64"/>
      <c r="I62" s="65"/>
      <c r="J62" s="66"/>
      <c r="K62" s="67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9"/>
      <c r="W62" s="70"/>
      <c r="X62" s="71"/>
    </row>
    <row r="63" spans="1:24" ht="39" thickBot="1" x14ac:dyDescent="0.3">
      <c r="A63" s="72" t="s">
        <v>64</v>
      </c>
      <c r="B63" s="169"/>
      <c r="C63" s="169"/>
      <c r="D63" s="170"/>
      <c r="E63" s="171"/>
      <c r="F63" s="252"/>
      <c r="G63" s="173">
        <f>SUM(G64)</f>
        <v>0</v>
      </c>
      <c r="H63" s="174">
        <f t="shared" ref="H63:X63" si="20">SUM(H64)</f>
        <v>0</v>
      </c>
      <c r="I63" s="175">
        <f t="shared" si="20"/>
        <v>0</v>
      </c>
      <c r="J63" s="176">
        <f t="shared" si="20"/>
        <v>0</v>
      </c>
      <c r="K63" s="174">
        <f t="shared" si="20"/>
        <v>0</v>
      </c>
      <c r="L63" s="177">
        <f t="shared" si="20"/>
        <v>0</v>
      </c>
      <c r="M63" s="177">
        <f t="shared" si="20"/>
        <v>0</v>
      </c>
      <c r="N63" s="177">
        <f t="shared" si="20"/>
        <v>0</v>
      </c>
      <c r="O63" s="177">
        <f t="shared" si="20"/>
        <v>0</v>
      </c>
      <c r="P63" s="177">
        <f t="shared" si="20"/>
        <v>0</v>
      </c>
      <c r="Q63" s="177">
        <f t="shared" si="20"/>
        <v>0</v>
      </c>
      <c r="R63" s="177">
        <f t="shared" si="20"/>
        <v>0</v>
      </c>
      <c r="S63" s="177">
        <f t="shared" si="20"/>
        <v>0</v>
      </c>
      <c r="T63" s="177">
        <f t="shared" si="20"/>
        <v>0</v>
      </c>
      <c r="U63" s="177">
        <f t="shared" si="20"/>
        <v>0</v>
      </c>
      <c r="V63" s="175">
        <f t="shared" si="20"/>
        <v>0</v>
      </c>
      <c r="W63" s="176">
        <f t="shared" si="20"/>
        <v>0</v>
      </c>
      <c r="X63" s="178">
        <f t="shared" si="20"/>
        <v>0</v>
      </c>
    </row>
    <row r="64" spans="1:24" ht="23.25" x14ac:dyDescent="0.25">
      <c r="A64" s="44" t="s">
        <v>65</v>
      </c>
      <c r="B64" s="45">
        <v>21</v>
      </c>
      <c r="C64" s="46">
        <v>472</v>
      </c>
      <c r="D64" s="46" t="s">
        <v>33</v>
      </c>
      <c r="E64" s="47"/>
      <c r="F64" s="48"/>
      <c r="G64" s="207">
        <v>0</v>
      </c>
      <c r="H64" s="100"/>
      <c r="I64" s="253"/>
      <c r="J64" s="52">
        <f>(G64+I64)-H64</f>
        <v>0</v>
      </c>
      <c r="K64" s="100"/>
      <c r="L64" s="101"/>
      <c r="M64" s="102"/>
      <c r="N64" s="102"/>
      <c r="O64" s="102"/>
      <c r="P64" s="102"/>
      <c r="Q64" s="102"/>
      <c r="R64" s="102"/>
      <c r="S64" s="102"/>
      <c r="T64" s="102"/>
      <c r="U64" s="102"/>
      <c r="V64" s="254"/>
      <c r="W64" s="56">
        <f>SUM(K64:V64)</f>
        <v>0</v>
      </c>
      <c r="X64" s="88">
        <f>J64-W64</f>
        <v>0</v>
      </c>
    </row>
    <row r="65" spans="1:24" ht="15.75" thickBot="1" x14ac:dyDescent="0.3">
      <c r="A65" s="208"/>
      <c r="B65" s="59"/>
      <c r="C65" s="60"/>
      <c r="D65" s="60"/>
      <c r="E65" s="61"/>
      <c r="F65" s="62"/>
      <c r="G65" s="255"/>
      <c r="H65" s="256"/>
      <c r="I65" s="257"/>
      <c r="J65" s="258"/>
      <c r="K65" s="67" t="s">
        <v>61</v>
      </c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9"/>
      <c r="W65" s="70"/>
      <c r="X65" s="71"/>
    </row>
    <row r="66" spans="1:24" ht="39" thickBot="1" x14ac:dyDescent="0.3">
      <c r="A66" s="72" t="s">
        <v>66</v>
      </c>
      <c r="B66" s="169"/>
      <c r="C66" s="169"/>
      <c r="D66" s="170"/>
      <c r="E66" s="171"/>
      <c r="F66" s="252"/>
      <c r="G66" s="173">
        <f>SUM(G67)</f>
        <v>0</v>
      </c>
      <c r="H66" s="174">
        <f t="shared" ref="H66:X66" si="21">SUM(H67)</f>
        <v>0</v>
      </c>
      <c r="I66" s="175">
        <f t="shared" si="21"/>
        <v>0</v>
      </c>
      <c r="J66" s="176">
        <f t="shared" si="21"/>
        <v>0</v>
      </c>
      <c r="K66" s="174">
        <f t="shared" si="21"/>
        <v>0</v>
      </c>
      <c r="L66" s="177">
        <f t="shared" si="21"/>
        <v>0</v>
      </c>
      <c r="M66" s="177">
        <f t="shared" si="21"/>
        <v>0</v>
      </c>
      <c r="N66" s="177">
        <f t="shared" si="21"/>
        <v>0</v>
      </c>
      <c r="O66" s="177">
        <f t="shared" si="21"/>
        <v>0</v>
      </c>
      <c r="P66" s="177">
        <f t="shared" si="21"/>
        <v>0</v>
      </c>
      <c r="Q66" s="177">
        <f t="shared" si="21"/>
        <v>0</v>
      </c>
      <c r="R66" s="177">
        <f t="shared" si="21"/>
        <v>0</v>
      </c>
      <c r="S66" s="177">
        <f t="shared" si="21"/>
        <v>0</v>
      </c>
      <c r="T66" s="177">
        <f t="shared" si="21"/>
        <v>0</v>
      </c>
      <c r="U66" s="177">
        <f t="shared" si="21"/>
        <v>0</v>
      </c>
      <c r="V66" s="175">
        <f t="shared" si="21"/>
        <v>0</v>
      </c>
      <c r="W66" s="176">
        <f t="shared" si="21"/>
        <v>0</v>
      </c>
      <c r="X66" s="178">
        <f t="shared" si="21"/>
        <v>0</v>
      </c>
    </row>
    <row r="67" spans="1:24" ht="23.25" x14ac:dyDescent="0.25">
      <c r="A67" s="44" t="s">
        <v>67</v>
      </c>
      <c r="B67" s="45">
        <v>21</v>
      </c>
      <c r="C67" s="46">
        <v>473</v>
      </c>
      <c r="D67" s="46" t="s">
        <v>33</v>
      </c>
      <c r="E67" s="47"/>
      <c r="F67" s="48"/>
      <c r="G67" s="207">
        <v>0</v>
      </c>
      <c r="H67" s="100"/>
      <c r="I67" s="253"/>
      <c r="J67" s="52">
        <f>(G67+I67)-H67</f>
        <v>0</v>
      </c>
      <c r="K67" s="100"/>
      <c r="L67" s="101"/>
      <c r="M67" s="102"/>
      <c r="N67" s="102"/>
      <c r="O67" s="102"/>
      <c r="P67" s="102"/>
      <c r="Q67" s="102"/>
      <c r="R67" s="102"/>
      <c r="S67" s="102"/>
      <c r="T67" s="102"/>
      <c r="U67" s="102"/>
      <c r="V67" s="254"/>
      <c r="W67" s="56">
        <f>SUM(K67:V67)</f>
        <v>0</v>
      </c>
      <c r="X67" s="88">
        <f>J67-W67</f>
        <v>0</v>
      </c>
    </row>
    <row r="68" spans="1:24" ht="15.75" thickBot="1" x14ac:dyDescent="0.3">
      <c r="A68" s="208"/>
      <c r="B68" s="59"/>
      <c r="C68" s="60"/>
      <c r="D68" s="60"/>
      <c r="E68" s="61"/>
      <c r="F68" s="62"/>
      <c r="G68" s="255"/>
      <c r="H68" s="256"/>
      <c r="I68" s="257"/>
      <c r="J68" s="258"/>
      <c r="K68" s="67" t="s">
        <v>61</v>
      </c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9"/>
      <c r="W68" s="70"/>
      <c r="X68" s="71"/>
    </row>
    <row r="69" spans="1:24" ht="26.25" thickBot="1" x14ac:dyDescent="0.3">
      <c r="A69" s="72" t="s">
        <v>68</v>
      </c>
      <c r="B69" s="169"/>
      <c r="C69" s="169"/>
      <c r="D69" s="170"/>
      <c r="E69" s="171"/>
      <c r="F69" s="252"/>
      <c r="G69" s="173">
        <f>SUM(G70)</f>
        <v>0</v>
      </c>
      <c r="H69" s="174">
        <f t="shared" ref="H69:X69" si="22">SUM(H70)</f>
        <v>0</v>
      </c>
      <c r="I69" s="175">
        <f t="shared" si="22"/>
        <v>0</v>
      </c>
      <c r="J69" s="176">
        <f t="shared" si="22"/>
        <v>0</v>
      </c>
      <c r="K69" s="174">
        <f t="shared" si="22"/>
        <v>0</v>
      </c>
      <c r="L69" s="177">
        <f t="shared" si="22"/>
        <v>0</v>
      </c>
      <c r="M69" s="177">
        <f t="shared" si="22"/>
        <v>0</v>
      </c>
      <c r="N69" s="177">
        <f t="shared" si="22"/>
        <v>0</v>
      </c>
      <c r="O69" s="177">
        <f t="shared" si="22"/>
        <v>0</v>
      </c>
      <c r="P69" s="177">
        <f t="shared" si="22"/>
        <v>0</v>
      </c>
      <c r="Q69" s="177">
        <f t="shared" si="22"/>
        <v>0</v>
      </c>
      <c r="R69" s="177">
        <f t="shared" si="22"/>
        <v>0</v>
      </c>
      <c r="S69" s="177">
        <f t="shared" si="22"/>
        <v>0</v>
      </c>
      <c r="T69" s="177">
        <f t="shared" si="22"/>
        <v>0</v>
      </c>
      <c r="U69" s="177">
        <f t="shared" si="22"/>
        <v>0</v>
      </c>
      <c r="V69" s="175">
        <f t="shared" si="22"/>
        <v>0</v>
      </c>
      <c r="W69" s="176">
        <f t="shared" si="22"/>
        <v>0</v>
      </c>
      <c r="X69" s="178">
        <f t="shared" si="22"/>
        <v>0</v>
      </c>
    </row>
    <row r="70" spans="1:24" ht="23.25" x14ac:dyDescent="0.25">
      <c r="A70" s="44" t="s">
        <v>67</v>
      </c>
      <c r="B70" s="45">
        <v>21</v>
      </c>
      <c r="C70" s="46">
        <v>472</v>
      </c>
      <c r="D70" s="46" t="s">
        <v>33</v>
      </c>
      <c r="E70" s="47"/>
      <c r="F70" s="48"/>
      <c r="G70" s="207">
        <v>0</v>
      </c>
      <c r="H70" s="100"/>
      <c r="I70" s="253"/>
      <c r="J70" s="52">
        <f>(G70+I70)-H70</f>
        <v>0</v>
      </c>
      <c r="K70" s="100"/>
      <c r="L70" s="101"/>
      <c r="M70" s="102"/>
      <c r="N70" s="102"/>
      <c r="O70" s="102"/>
      <c r="P70" s="102"/>
      <c r="Q70" s="102"/>
      <c r="R70" s="102"/>
      <c r="S70" s="102"/>
      <c r="T70" s="102"/>
      <c r="U70" s="102"/>
      <c r="V70" s="254"/>
      <c r="W70" s="56">
        <f>SUM(K70:V70)</f>
        <v>0</v>
      </c>
      <c r="X70" s="88">
        <f>J70-W70</f>
        <v>0</v>
      </c>
    </row>
    <row r="71" spans="1:24" ht="15.75" thickBot="1" x14ac:dyDescent="0.3">
      <c r="A71" s="208"/>
      <c r="B71" s="59"/>
      <c r="C71" s="60"/>
      <c r="D71" s="60"/>
      <c r="E71" s="61"/>
      <c r="F71" s="62"/>
      <c r="G71" s="255"/>
      <c r="H71" s="256"/>
      <c r="I71" s="257"/>
      <c r="J71" s="258"/>
      <c r="K71" s="67" t="s">
        <v>61</v>
      </c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9"/>
      <c r="W71" s="70"/>
      <c r="X71" s="71"/>
    </row>
    <row r="72" spans="1:24" ht="26.25" thickBot="1" x14ac:dyDescent="0.3">
      <c r="A72" s="72" t="s">
        <v>69</v>
      </c>
      <c r="B72" s="169"/>
      <c r="C72" s="169"/>
      <c r="D72" s="170"/>
      <c r="E72" s="171"/>
      <c r="F72" s="252"/>
      <c r="G72" s="173">
        <f>SUM(G73)</f>
        <v>0</v>
      </c>
      <c r="H72" s="174">
        <f t="shared" ref="H72:X72" si="23">SUM(H73)</f>
        <v>0</v>
      </c>
      <c r="I72" s="175">
        <f t="shared" si="23"/>
        <v>0</v>
      </c>
      <c r="J72" s="176">
        <f t="shared" si="23"/>
        <v>0</v>
      </c>
      <c r="K72" s="174">
        <f t="shared" si="23"/>
        <v>0</v>
      </c>
      <c r="L72" s="177">
        <f t="shared" si="23"/>
        <v>0</v>
      </c>
      <c r="M72" s="177">
        <f t="shared" si="23"/>
        <v>0</v>
      </c>
      <c r="N72" s="177">
        <f t="shared" si="23"/>
        <v>0</v>
      </c>
      <c r="O72" s="177">
        <f t="shared" si="23"/>
        <v>0</v>
      </c>
      <c r="P72" s="177">
        <f t="shared" si="23"/>
        <v>0</v>
      </c>
      <c r="Q72" s="177">
        <f t="shared" si="23"/>
        <v>0</v>
      </c>
      <c r="R72" s="177">
        <f t="shared" si="23"/>
        <v>0</v>
      </c>
      <c r="S72" s="177">
        <f t="shared" si="23"/>
        <v>0</v>
      </c>
      <c r="T72" s="177">
        <f t="shared" si="23"/>
        <v>0</v>
      </c>
      <c r="U72" s="177">
        <f t="shared" si="23"/>
        <v>0</v>
      </c>
      <c r="V72" s="175">
        <f t="shared" si="23"/>
        <v>0</v>
      </c>
      <c r="W72" s="176">
        <f t="shared" si="23"/>
        <v>0</v>
      </c>
      <c r="X72" s="178">
        <f t="shared" si="23"/>
        <v>0</v>
      </c>
    </row>
    <row r="73" spans="1:24" ht="23.25" x14ac:dyDescent="0.25">
      <c r="A73" s="44" t="s">
        <v>70</v>
      </c>
      <c r="B73" s="45">
        <v>21</v>
      </c>
      <c r="C73" s="46">
        <v>472</v>
      </c>
      <c r="D73" s="46" t="s">
        <v>33</v>
      </c>
      <c r="E73" s="47"/>
      <c r="F73" s="48"/>
      <c r="G73" s="207">
        <v>0</v>
      </c>
      <c r="H73" s="100"/>
      <c r="I73" s="253"/>
      <c r="J73" s="52">
        <f>(G73+I73)-H73</f>
        <v>0</v>
      </c>
      <c r="K73" s="100"/>
      <c r="L73" s="101"/>
      <c r="M73" s="102"/>
      <c r="N73" s="102"/>
      <c r="O73" s="102"/>
      <c r="P73" s="102"/>
      <c r="Q73" s="102"/>
      <c r="R73" s="102"/>
      <c r="S73" s="102"/>
      <c r="T73" s="102"/>
      <c r="U73" s="102"/>
      <c r="V73" s="254"/>
      <c r="W73" s="56">
        <f>SUM(K73:V73)</f>
        <v>0</v>
      </c>
      <c r="X73" s="88">
        <f>J73-W73</f>
        <v>0</v>
      </c>
    </row>
    <row r="74" spans="1:24" ht="15.75" thickBot="1" x14ac:dyDescent="0.3">
      <c r="A74" s="208"/>
      <c r="B74" s="59"/>
      <c r="C74" s="60"/>
      <c r="D74" s="60"/>
      <c r="E74" s="61"/>
      <c r="F74" s="62"/>
      <c r="G74" s="255"/>
      <c r="H74" s="256"/>
      <c r="I74" s="257"/>
      <c r="J74" s="258"/>
      <c r="K74" s="67" t="s">
        <v>61</v>
      </c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9"/>
      <c r="W74" s="70"/>
      <c r="X74" s="71"/>
    </row>
    <row r="75" spans="1:24" ht="54" customHeight="1" thickTop="1" thickBot="1" x14ac:dyDescent="0.35">
      <c r="A75" s="27" t="s">
        <v>71</v>
      </c>
      <c r="B75" s="330" t="s">
        <v>30</v>
      </c>
      <c r="C75" s="331"/>
      <c r="D75" s="331"/>
      <c r="E75" s="331"/>
      <c r="F75" s="332"/>
      <c r="G75" s="191">
        <f>SUM(G77:G77)</f>
        <v>3000000</v>
      </c>
      <c r="H75" s="192">
        <f>SUM(H77:H77)</f>
        <v>0</v>
      </c>
      <c r="I75" s="193">
        <f>SUM(I77:I77)</f>
        <v>0</v>
      </c>
      <c r="J75" s="194">
        <f>SUM(J77:J77)</f>
        <v>3000000</v>
      </c>
      <c r="K75" s="192">
        <f t="shared" ref="K75:X75" si="24">SUM(K77:K77)</f>
        <v>0</v>
      </c>
      <c r="L75" s="195">
        <f t="shared" si="24"/>
        <v>0</v>
      </c>
      <c r="M75" s="195">
        <f t="shared" si="24"/>
        <v>0</v>
      </c>
      <c r="N75" s="195">
        <f t="shared" si="24"/>
        <v>0</v>
      </c>
      <c r="O75" s="195">
        <f t="shared" si="24"/>
        <v>0</v>
      </c>
      <c r="P75" s="195">
        <f t="shared" si="24"/>
        <v>0</v>
      </c>
      <c r="Q75" s="195">
        <f t="shared" si="24"/>
        <v>0</v>
      </c>
      <c r="R75" s="195">
        <f t="shared" si="24"/>
        <v>0</v>
      </c>
      <c r="S75" s="195">
        <f t="shared" si="24"/>
        <v>0</v>
      </c>
      <c r="T75" s="195">
        <f t="shared" si="24"/>
        <v>0</v>
      </c>
      <c r="U75" s="195">
        <f t="shared" si="24"/>
        <v>0</v>
      </c>
      <c r="V75" s="193">
        <f t="shared" si="24"/>
        <v>0</v>
      </c>
      <c r="W75" s="194">
        <f>SUM(W77:W77)</f>
        <v>0</v>
      </c>
      <c r="X75" s="196">
        <f t="shared" si="24"/>
        <v>3000000</v>
      </c>
    </row>
    <row r="76" spans="1:24" ht="32.25" customHeight="1" thickTop="1" thickBot="1" x14ac:dyDescent="0.35">
      <c r="A76" s="260" t="s">
        <v>72</v>
      </c>
      <c r="B76" s="261"/>
      <c r="C76" s="261"/>
      <c r="D76" s="261"/>
      <c r="E76" s="261"/>
      <c r="F76" s="262"/>
      <c r="G76" s="263">
        <f>SUM(G77)</f>
        <v>3000000</v>
      </c>
      <c r="H76" s="264">
        <f t="shared" ref="H76:X76" si="25">SUM(H77)</f>
        <v>0</v>
      </c>
      <c r="I76" s="265">
        <f t="shared" si="25"/>
        <v>0</v>
      </c>
      <c r="J76" s="266">
        <f t="shared" si="25"/>
        <v>3000000</v>
      </c>
      <c r="K76" s="264">
        <f t="shared" si="25"/>
        <v>0</v>
      </c>
      <c r="L76" s="267">
        <f t="shared" si="25"/>
        <v>0</v>
      </c>
      <c r="M76" s="267">
        <f t="shared" si="25"/>
        <v>0</v>
      </c>
      <c r="N76" s="267">
        <f t="shared" si="25"/>
        <v>0</v>
      </c>
      <c r="O76" s="267">
        <f t="shared" si="25"/>
        <v>0</v>
      </c>
      <c r="P76" s="267">
        <f t="shared" si="25"/>
        <v>0</v>
      </c>
      <c r="Q76" s="267">
        <f t="shared" si="25"/>
        <v>0</v>
      </c>
      <c r="R76" s="267">
        <f t="shared" si="25"/>
        <v>0</v>
      </c>
      <c r="S76" s="267">
        <f t="shared" si="25"/>
        <v>0</v>
      </c>
      <c r="T76" s="267">
        <f t="shared" si="25"/>
        <v>0</v>
      </c>
      <c r="U76" s="267">
        <f t="shared" si="25"/>
        <v>0</v>
      </c>
      <c r="V76" s="265">
        <f t="shared" si="25"/>
        <v>0</v>
      </c>
      <c r="W76" s="266">
        <f t="shared" si="25"/>
        <v>0</v>
      </c>
      <c r="X76" s="268">
        <f t="shared" si="25"/>
        <v>3000000</v>
      </c>
    </row>
    <row r="77" spans="1:24" ht="23.25" x14ac:dyDescent="0.25">
      <c r="A77" s="269" t="s">
        <v>73</v>
      </c>
      <c r="B77" s="96">
        <v>11</v>
      </c>
      <c r="C77" s="96">
        <v>437</v>
      </c>
      <c r="D77" s="97" t="s">
        <v>33</v>
      </c>
      <c r="E77" s="98"/>
      <c r="F77" s="99"/>
      <c r="G77" s="49">
        <v>3000000</v>
      </c>
      <c r="H77" s="50"/>
      <c r="I77" s="51"/>
      <c r="J77" s="52">
        <f>G77-H77+I77</f>
        <v>3000000</v>
      </c>
      <c r="K77" s="209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5"/>
      <c r="W77" s="56">
        <f>SUM(K77:V77)</f>
        <v>0</v>
      </c>
      <c r="X77" s="57">
        <f>J77-W77</f>
        <v>3000000</v>
      </c>
    </row>
    <row r="78" spans="1:24" ht="15.75" thickBot="1" x14ac:dyDescent="0.3">
      <c r="A78" s="270"/>
      <c r="B78" s="271"/>
      <c r="C78" s="271"/>
      <c r="D78" s="272"/>
      <c r="E78" s="273"/>
      <c r="F78" s="274"/>
      <c r="G78" s="216"/>
      <c r="H78" s="217"/>
      <c r="I78" s="218"/>
      <c r="J78" s="219"/>
      <c r="K78" s="220"/>
      <c r="L78" s="221"/>
      <c r="M78" s="221"/>
      <c r="N78" s="221"/>
      <c r="O78" s="221"/>
      <c r="P78" s="221"/>
      <c r="Q78" s="221"/>
      <c r="R78" s="221"/>
      <c r="S78" s="222"/>
      <c r="T78" s="221"/>
      <c r="U78" s="221"/>
      <c r="V78" s="223"/>
      <c r="W78" s="224"/>
      <c r="X78" s="275"/>
    </row>
  </sheetData>
  <mergeCells count="13">
    <mergeCell ref="K6:W6"/>
    <mergeCell ref="A1:X1"/>
    <mergeCell ref="A2:X2"/>
    <mergeCell ref="A3:X3"/>
    <mergeCell ref="A4:X4"/>
    <mergeCell ref="A5:X5"/>
    <mergeCell ref="B75:F75"/>
    <mergeCell ref="B8:F8"/>
    <mergeCell ref="B9:F9"/>
    <mergeCell ref="A18:A20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7"/>
  <sheetViews>
    <sheetView topLeftCell="A67" zoomScaleNormal="100" zoomScaleSheetLayoutView="39" workbookViewId="0">
      <selection activeCell="A7" sqref="A7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4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4" ht="16.5" thickBot="1" x14ac:dyDescent="0.3">
      <c r="A5" s="349" t="s">
        <v>112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4" ht="15.75" thickBot="1" x14ac:dyDescent="0.3">
      <c r="A6" s="1" t="s">
        <v>118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44.25" customHeight="1" x14ac:dyDescent="0.3">
      <c r="A7" s="6" t="s">
        <v>86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4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 t="shared" ref="G8:X8" si="0">SUM(G9+G36+G84)</f>
        <v>253949287</v>
      </c>
      <c r="H8" s="22">
        <f t="shared" si="0"/>
        <v>760000</v>
      </c>
      <c r="I8" s="23">
        <f t="shared" si="0"/>
        <v>760000</v>
      </c>
      <c r="J8" s="24">
        <f t="shared" si="0"/>
        <v>253949287</v>
      </c>
      <c r="K8" s="22">
        <f t="shared" si="0"/>
        <v>13996830.4</v>
      </c>
      <c r="L8" s="25">
        <f t="shared" si="0"/>
        <v>16936662.34</v>
      </c>
      <c r="M8" s="25">
        <f t="shared" si="0"/>
        <v>11796360.789999999</v>
      </c>
      <c r="N8" s="25">
        <f t="shared" si="0"/>
        <v>23398723.329999998</v>
      </c>
      <c r="O8" s="25">
        <f t="shared" si="0"/>
        <v>18847382.41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72992329.269999996</v>
      </c>
      <c r="X8" s="26">
        <f t="shared" si="0"/>
        <v>180956957.72999999</v>
      </c>
    </row>
    <row r="9" spans="1:24" ht="54" thickTop="1" thickBot="1" x14ac:dyDescent="0.35">
      <c r="A9" s="27" t="s">
        <v>92</v>
      </c>
      <c r="B9" s="330" t="s">
        <v>30</v>
      </c>
      <c r="C9" s="331"/>
      <c r="D9" s="331"/>
      <c r="E9" s="331"/>
      <c r="F9" s="332"/>
      <c r="G9" s="28">
        <f>SUM(G10+G14+G18+G23+G28+G31)</f>
        <v>227987368</v>
      </c>
      <c r="H9" s="29">
        <f t="shared" ref="H9:X9" si="1">SUM(H10+H14+H18+H23+H28+H31)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16368487</v>
      </c>
      <c r="M9" s="32">
        <f t="shared" si="1"/>
        <v>10375373</v>
      </c>
      <c r="N9" s="32">
        <f t="shared" si="1"/>
        <v>19187130</v>
      </c>
      <c r="O9" s="32">
        <f t="shared" si="1"/>
        <v>16763547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64402908</v>
      </c>
      <c r="X9" s="33">
        <f t="shared" si="1"/>
        <v>163584460</v>
      </c>
    </row>
    <row r="10" spans="1:24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>SUM(L11:L11)+1600000</f>
        <v>4600000</v>
      </c>
      <c r="M10" s="42">
        <f t="shared" si="2"/>
        <v>4500000</v>
      </c>
      <c r="N10" s="42">
        <f>SUM(N11:N11)+359849</f>
        <v>3490833</v>
      </c>
      <c r="O10" s="42">
        <f>SUM(O11:O11)+701700</f>
        <v>2701700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17392533</v>
      </c>
      <c r="X10" s="43">
        <f t="shared" si="2"/>
        <v>20179274</v>
      </c>
    </row>
    <row r="11" spans="1:24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>
        <v>4500000</v>
      </c>
      <c r="N11" s="54">
        <v>3130984</v>
      </c>
      <c r="O11" s="54">
        <v>2000000</v>
      </c>
      <c r="P11" s="54"/>
      <c r="Q11" s="54"/>
      <c r="R11" s="54"/>
      <c r="S11" s="54"/>
      <c r="T11" s="54"/>
      <c r="U11" s="54"/>
      <c r="V11" s="55"/>
      <c r="W11" s="56">
        <f>SUM(K11:V11)+1600000+359849+701700</f>
        <v>17392533</v>
      </c>
      <c r="X11" s="57">
        <f t="shared" ref="X11" si="3">J11-W11</f>
        <v>20179274</v>
      </c>
    </row>
    <row r="12" spans="1:24" ht="36" customHeight="1" x14ac:dyDescent="0.25">
      <c r="A12" s="89"/>
      <c r="B12" s="59"/>
      <c r="C12" s="277"/>
      <c r="D12" s="277"/>
      <c r="E12" s="278"/>
      <c r="F12" s="279"/>
      <c r="G12" s="280"/>
      <c r="H12" s="281"/>
      <c r="I12" s="282"/>
      <c r="J12" s="283"/>
      <c r="K12" s="281"/>
      <c r="L12" s="288" t="s">
        <v>80</v>
      </c>
      <c r="M12" s="284"/>
      <c r="N12" s="323" t="s">
        <v>102</v>
      </c>
      <c r="O12" s="328" t="s">
        <v>114</v>
      </c>
      <c r="P12" s="284"/>
      <c r="Q12" s="284"/>
      <c r="R12" s="284"/>
      <c r="S12" s="284"/>
      <c r="T12" s="284"/>
      <c r="U12" s="284"/>
      <c r="V12" s="285"/>
      <c r="W12" s="286"/>
      <c r="X12" s="287"/>
    </row>
    <row r="13" spans="1:24" ht="15.75" thickBot="1" x14ac:dyDescent="0.3">
      <c r="A13" s="58"/>
      <c r="B13" s="59"/>
      <c r="C13" s="60"/>
      <c r="D13" s="60"/>
      <c r="E13" s="61"/>
      <c r="F13" s="62"/>
      <c r="G13" s="63"/>
      <c r="H13" s="64"/>
      <c r="I13" s="65"/>
      <c r="J13" s="66"/>
      <c r="K13" s="67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  <c r="W13" s="70"/>
      <c r="X13" s="71"/>
    </row>
    <row r="14" spans="1:24" ht="39" thickBot="1" x14ac:dyDescent="0.3">
      <c r="A14" s="72" t="s">
        <v>34</v>
      </c>
      <c r="B14" s="73"/>
      <c r="C14" s="73"/>
      <c r="D14" s="73"/>
      <c r="E14" s="74"/>
      <c r="F14" s="75"/>
      <c r="G14" s="76">
        <f>SUM(G15:G15)</f>
        <v>32000000</v>
      </c>
      <c r="H14" s="77">
        <f t="shared" ref="H14:X14" si="4">SUM(H15:H15)</f>
        <v>0</v>
      </c>
      <c r="I14" s="78">
        <f t="shared" si="4"/>
        <v>0</v>
      </c>
      <c r="J14" s="79">
        <f t="shared" si="4"/>
        <v>32000000</v>
      </c>
      <c r="K14" s="77">
        <f t="shared" si="4"/>
        <v>1900000</v>
      </c>
      <c r="L14" s="80">
        <f>SUM(L15:L15)+1430320</f>
        <v>3430320</v>
      </c>
      <c r="M14" s="80">
        <f t="shared" si="4"/>
        <v>2666373</v>
      </c>
      <c r="N14" s="80">
        <f t="shared" si="4"/>
        <v>2666667</v>
      </c>
      <c r="O14" s="80">
        <f t="shared" si="4"/>
        <v>1800000</v>
      </c>
      <c r="P14" s="80">
        <f t="shared" si="4"/>
        <v>0</v>
      </c>
      <c r="Q14" s="80">
        <f t="shared" si="4"/>
        <v>0</v>
      </c>
      <c r="R14" s="80">
        <f t="shared" si="4"/>
        <v>0</v>
      </c>
      <c r="S14" s="80">
        <f t="shared" si="4"/>
        <v>0</v>
      </c>
      <c r="T14" s="80">
        <f t="shared" si="4"/>
        <v>0</v>
      </c>
      <c r="U14" s="80">
        <f t="shared" si="4"/>
        <v>0</v>
      </c>
      <c r="V14" s="78">
        <f t="shared" si="4"/>
        <v>0</v>
      </c>
      <c r="W14" s="79">
        <f t="shared" si="4"/>
        <v>12463360</v>
      </c>
      <c r="X14" s="81">
        <f t="shared" si="4"/>
        <v>19536640</v>
      </c>
    </row>
    <row r="15" spans="1:24" ht="23.25" x14ac:dyDescent="0.25">
      <c r="A15" s="44" t="s">
        <v>35</v>
      </c>
      <c r="B15" s="46">
        <v>11</v>
      </c>
      <c r="C15" s="46">
        <v>453</v>
      </c>
      <c r="D15" s="46" t="s">
        <v>33</v>
      </c>
      <c r="E15" s="47"/>
      <c r="F15" s="82"/>
      <c r="G15" s="49">
        <v>32000000</v>
      </c>
      <c r="H15" s="83"/>
      <c r="I15" s="82"/>
      <c r="J15" s="52">
        <f>(G15+I15)-H15</f>
        <v>32000000</v>
      </c>
      <c r="K15" s="84">
        <v>1900000</v>
      </c>
      <c r="L15" s="85">
        <v>2000000</v>
      </c>
      <c r="M15" s="86">
        <v>2666373</v>
      </c>
      <c r="N15" s="86">
        <v>2666667</v>
      </c>
      <c r="O15" s="86">
        <v>1800000</v>
      </c>
      <c r="P15" s="86"/>
      <c r="Q15" s="86"/>
      <c r="R15" s="86"/>
      <c r="S15" s="86"/>
      <c r="T15" s="86"/>
      <c r="U15" s="86"/>
      <c r="V15" s="87"/>
      <c r="W15" s="56">
        <f>SUM(K15:V15)+1430320</f>
        <v>12463360</v>
      </c>
      <c r="X15" s="88">
        <f>J15-W15</f>
        <v>19536640</v>
      </c>
    </row>
    <row r="16" spans="1:24" ht="32.25" customHeight="1" x14ac:dyDescent="0.25">
      <c r="A16" s="89"/>
      <c r="B16" s="60"/>
      <c r="C16" s="60"/>
      <c r="D16" s="60"/>
      <c r="E16" s="61"/>
      <c r="F16" s="91"/>
      <c r="G16" s="280"/>
      <c r="H16" s="289"/>
      <c r="I16" s="290"/>
      <c r="J16" s="283"/>
      <c r="K16" s="291"/>
      <c r="L16" s="288" t="s">
        <v>81</v>
      </c>
      <c r="M16" s="292"/>
      <c r="N16" s="292"/>
      <c r="O16" s="292"/>
      <c r="P16" s="292"/>
      <c r="Q16" s="292"/>
      <c r="R16" s="292"/>
      <c r="S16" s="292"/>
      <c r="T16" s="292"/>
      <c r="U16" s="292"/>
      <c r="V16" s="293"/>
      <c r="W16" s="286"/>
      <c r="X16" s="294"/>
    </row>
    <row r="17" spans="1:25" ht="15.75" thickBot="1" x14ac:dyDescent="0.3">
      <c r="A17" s="89"/>
      <c r="B17" s="59"/>
      <c r="C17" s="60"/>
      <c r="D17" s="60"/>
      <c r="E17" s="61"/>
      <c r="F17" s="62"/>
      <c r="G17" s="63"/>
      <c r="H17" s="90"/>
      <c r="I17" s="91"/>
      <c r="J17" s="66"/>
      <c r="K17" s="90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4"/>
      <c r="W17" s="70"/>
      <c r="X17" s="71"/>
    </row>
    <row r="18" spans="1:25" ht="26.25" thickBot="1" x14ac:dyDescent="0.3">
      <c r="A18" s="72" t="s">
        <v>36</v>
      </c>
      <c r="B18" s="73"/>
      <c r="C18" s="73"/>
      <c r="D18" s="73"/>
      <c r="E18" s="74"/>
      <c r="F18" s="75"/>
      <c r="G18" s="76">
        <f>SUM(G19:G21)</f>
        <v>31550000</v>
      </c>
      <c r="H18" s="77">
        <f t="shared" ref="H18:X18" si="5">SUM(H19:H21)</f>
        <v>0</v>
      </c>
      <c r="I18" s="78">
        <f t="shared" si="5"/>
        <v>0</v>
      </c>
      <c r="J18" s="79">
        <f t="shared" si="5"/>
        <v>31550000</v>
      </c>
      <c r="K18" s="77">
        <f t="shared" si="5"/>
        <v>2818653</v>
      </c>
      <c r="L18" s="80">
        <f t="shared" si="5"/>
        <v>2629167</v>
      </c>
      <c r="M18" s="80">
        <f t="shared" si="5"/>
        <v>2500000</v>
      </c>
      <c r="N18" s="80">
        <f t="shared" si="5"/>
        <v>2624167</v>
      </c>
      <c r="O18" s="80">
        <f t="shared" si="5"/>
        <v>2500000</v>
      </c>
      <c r="P18" s="80">
        <f t="shared" si="5"/>
        <v>0</v>
      </c>
      <c r="Q18" s="80">
        <f t="shared" si="5"/>
        <v>0</v>
      </c>
      <c r="R18" s="80">
        <f t="shared" si="5"/>
        <v>0</v>
      </c>
      <c r="S18" s="80">
        <f t="shared" si="5"/>
        <v>0</v>
      </c>
      <c r="T18" s="80">
        <f t="shared" si="5"/>
        <v>0</v>
      </c>
      <c r="U18" s="80">
        <f t="shared" si="5"/>
        <v>0</v>
      </c>
      <c r="V18" s="78">
        <f t="shared" si="5"/>
        <v>0</v>
      </c>
      <c r="W18" s="79">
        <f t="shared" si="5"/>
        <v>13071987</v>
      </c>
      <c r="X18" s="81">
        <f t="shared" si="5"/>
        <v>18478013</v>
      </c>
      <c r="Y18" s="95"/>
    </row>
    <row r="19" spans="1:25" ht="34.5" x14ac:dyDescent="0.25">
      <c r="A19" s="44" t="s">
        <v>37</v>
      </c>
      <c r="B19" s="96">
        <v>21</v>
      </c>
      <c r="C19" s="96">
        <v>453</v>
      </c>
      <c r="D19" s="97" t="s">
        <v>75</v>
      </c>
      <c r="E19" s="98"/>
      <c r="F19" s="99"/>
      <c r="G19" s="49">
        <v>25550000</v>
      </c>
      <c r="H19" s="50"/>
      <c r="I19" s="51"/>
      <c r="J19" s="52">
        <f>(G19+I19)-H19</f>
        <v>25550000</v>
      </c>
      <c r="K19" s="100">
        <v>1818653</v>
      </c>
      <c r="L19" s="101">
        <v>2129167</v>
      </c>
      <c r="M19" s="102">
        <v>2000000</v>
      </c>
      <c r="N19" s="102">
        <v>2124167</v>
      </c>
      <c r="O19" s="54">
        <v>2000000</v>
      </c>
      <c r="P19" s="54"/>
      <c r="Q19" s="54"/>
      <c r="R19" s="54"/>
      <c r="S19" s="54"/>
      <c r="T19" s="54"/>
      <c r="U19" s="54"/>
      <c r="V19" s="55"/>
      <c r="W19" s="56">
        <f>SUM(K19:V19)</f>
        <v>10071987</v>
      </c>
      <c r="X19" s="88">
        <f>J19-W19</f>
        <v>15478013</v>
      </c>
    </row>
    <row r="20" spans="1:25" ht="6.75" customHeight="1" x14ac:dyDescent="0.25">
      <c r="A20" s="335"/>
      <c r="B20" s="103"/>
      <c r="C20" s="103"/>
      <c r="D20" s="104"/>
      <c r="E20" s="105"/>
      <c r="F20" s="106"/>
      <c r="G20" s="107"/>
      <c r="H20" s="108"/>
      <c r="I20" s="109"/>
      <c r="J20" s="110"/>
      <c r="K20" s="108"/>
      <c r="L20" s="111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14"/>
      <c r="X20" s="115"/>
    </row>
    <row r="21" spans="1:25" x14ac:dyDescent="0.25">
      <c r="A21" s="336"/>
      <c r="B21" s="116">
        <v>21</v>
      </c>
      <c r="C21" s="116">
        <v>533</v>
      </c>
      <c r="D21" s="117" t="s">
        <v>75</v>
      </c>
      <c r="E21" s="118"/>
      <c r="F21" s="119"/>
      <c r="G21" s="120">
        <v>6000000</v>
      </c>
      <c r="H21" s="121"/>
      <c r="I21" s="122"/>
      <c r="J21" s="123">
        <f>(G21+I21)-H21</f>
        <v>6000000</v>
      </c>
      <c r="K21" s="124">
        <v>1000000</v>
      </c>
      <c r="L21" s="125">
        <v>500000</v>
      </c>
      <c r="M21" s="126">
        <v>500000</v>
      </c>
      <c r="N21" s="126">
        <v>500000</v>
      </c>
      <c r="O21" s="127">
        <v>500000</v>
      </c>
      <c r="P21" s="127"/>
      <c r="Q21" s="127"/>
      <c r="R21" s="127"/>
      <c r="S21" s="127"/>
      <c r="T21" s="127"/>
      <c r="U21" s="127"/>
      <c r="V21" s="128"/>
      <c r="W21" s="129">
        <f t="shared" ref="W21" si="6">SUM(K21:V21)</f>
        <v>3000000</v>
      </c>
      <c r="X21" s="130">
        <f>J21-W21</f>
        <v>3000000</v>
      </c>
    </row>
    <row r="22" spans="1:25" ht="15.75" thickBot="1" x14ac:dyDescent="0.3">
      <c r="A22" s="337"/>
      <c r="B22" s="131"/>
      <c r="C22" s="131"/>
      <c r="D22" s="132"/>
      <c r="E22" s="133"/>
      <c r="F22" s="134"/>
      <c r="G22" s="63"/>
      <c r="H22" s="64"/>
      <c r="I22" s="65"/>
      <c r="J22" s="66"/>
      <c r="K22" s="135"/>
      <c r="L22" s="136"/>
      <c r="M22" s="137"/>
      <c r="N22" s="137"/>
      <c r="O22" s="68"/>
      <c r="P22" s="68"/>
      <c r="Q22" s="68"/>
      <c r="R22" s="68"/>
      <c r="S22" s="68"/>
      <c r="T22" s="68"/>
      <c r="U22" s="68"/>
      <c r="V22" s="69"/>
      <c r="W22" s="70"/>
      <c r="X22" s="71"/>
    </row>
    <row r="23" spans="1:25" ht="26.25" thickBot="1" x14ac:dyDescent="0.3">
      <c r="A23" s="72" t="s">
        <v>38</v>
      </c>
      <c r="B23" s="73"/>
      <c r="C23" s="73"/>
      <c r="D23" s="73"/>
      <c r="E23" s="74"/>
      <c r="F23" s="75"/>
      <c r="G23" s="76">
        <f>SUM(G24:G26)</f>
        <v>3500000</v>
      </c>
      <c r="H23" s="77">
        <f t="shared" ref="H23:X23" si="7">SUM(H24:H26)</f>
        <v>0</v>
      </c>
      <c r="I23" s="78">
        <f t="shared" si="7"/>
        <v>0</v>
      </c>
      <c r="J23" s="79">
        <f t="shared" si="7"/>
        <v>3500000</v>
      </c>
      <c r="K23" s="77">
        <f t="shared" si="7"/>
        <v>500000</v>
      </c>
      <c r="L23" s="80">
        <f t="shared" si="7"/>
        <v>125000</v>
      </c>
      <c r="M23" s="80">
        <f t="shared" si="7"/>
        <v>125000</v>
      </c>
      <c r="N23" s="80">
        <f t="shared" si="7"/>
        <v>125000</v>
      </c>
      <c r="O23" s="80">
        <f t="shared" si="7"/>
        <v>125000</v>
      </c>
      <c r="P23" s="80">
        <f t="shared" si="7"/>
        <v>0</v>
      </c>
      <c r="Q23" s="80">
        <f t="shared" si="7"/>
        <v>0</v>
      </c>
      <c r="R23" s="80">
        <f t="shared" si="7"/>
        <v>0</v>
      </c>
      <c r="S23" s="80">
        <f t="shared" si="7"/>
        <v>0</v>
      </c>
      <c r="T23" s="80">
        <f t="shared" si="7"/>
        <v>0</v>
      </c>
      <c r="U23" s="80">
        <f t="shared" si="7"/>
        <v>0</v>
      </c>
      <c r="V23" s="78">
        <f t="shared" si="7"/>
        <v>0</v>
      </c>
      <c r="W23" s="79">
        <f t="shared" si="7"/>
        <v>1000000</v>
      </c>
      <c r="X23" s="81">
        <f t="shared" si="7"/>
        <v>2500000</v>
      </c>
    </row>
    <row r="24" spans="1:25" ht="23.25" x14ac:dyDescent="0.25">
      <c r="A24" s="44" t="s">
        <v>39</v>
      </c>
      <c r="B24" s="45">
        <v>11</v>
      </c>
      <c r="C24" s="46">
        <v>461</v>
      </c>
      <c r="D24" s="46" t="s">
        <v>33</v>
      </c>
      <c r="E24" s="47"/>
      <c r="F24" s="48"/>
      <c r="G24" s="49">
        <v>1500000</v>
      </c>
      <c r="H24" s="50"/>
      <c r="I24" s="51"/>
      <c r="J24" s="52">
        <f>(G24+I24)-H24</f>
        <v>1500000</v>
      </c>
      <c r="K24" s="50">
        <v>500000</v>
      </c>
      <c r="L24" s="53">
        <v>125000</v>
      </c>
      <c r="M24" s="54">
        <v>125000</v>
      </c>
      <c r="N24" s="54">
        <v>125000</v>
      </c>
      <c r="O24" s="54">
        <v>125000</v>
      </c>
      <c r="P24" s="54"/>
      <c r="Q24" s="54"/>
      <c r="R24" s="54"/>
      <c r="S24" s="54"/>
      <c r="T24" s="54"/>
      <c r="U24" s="54"/>
      <c r="V24" s="55"/>
      <c r="W24" s="56">
        <f>SUM(K24:V24)</f>
        <v>1000000</v>
      </c>
      <c r="X24" s="88">
        <f>J24-W24</f>
        <v>500000</v>
      </c>
    </row>
    <row r="25" spans="1:25" ht="6" customHeight="1" x14ac:dyDescent="0.25">
      <c r="A25" s="89"/>
      <c r="B25" s="138"/>
      <c r="C25" s="139"/>
      <c r="D25" s="139"/>
      <c r="E25" s="140"/>
      <c r="F25" s="141"/>
      <c r="G25" s="142"/>
      <c r="H25" s="143"/>
      <c r="I25" s="144"/>
      <c r="J25" s="145"/>
      <c r="K25" s="143"/>
      <c r="L25" s="146"/>
      <c r="M25" s="147"/>
      <c r="N25" s="147"/>
      <c r="O25" s="147"/>
      <c r="P25" s="147"/>
      <c r="Q25" s="147"/>
      <c r="R25" s="147"/>
      <c r="S25" s="147"/>
      <c r="T25" s="147"/>
      <c r="U25" s="147"/>
      <c r="V25" s="148"/>
      <c r="W25" s="149"/>
      <c r="X25" s="150"/>
    </row>
    <row r="26" spans="1:25" x14ac:dyDescent="0.25">
      <c r="A26" s="151"/>
      <c r="B26" s="152">
        <v>61</v>
      </c>
      <c r="C26" s="153">
        <v>461</v>
      </c>
      <c r="D26" s="153" t="s">
        <v>33</v>
      </c>
      <c r="E26" s="154" t="s">
        <v>40</v>
      </c>
      <c r="F26" s="155" t="s">
        <v>41</v>
      </c>
      <c r="G26" s="156">
        <v>2000000</v>
      </c>
      <c r="H26" s="157"/>
      <c r="I26" s="158"/>
      <c r="J26" s="159">
        <f>(G26+I26)-H26</f>
        <v>2000000</v>
      </c>
      <c r="K26" s="157"/>
      <c r="L26" s="160"/>
      <c r="M26" s="161"/>
      <c r="N26" s="161"/>
      <c r="O26" s="161"/>
      <c r="P26" s="161"/>
      <c r="Q26" s="161"/>
      <c r="R26" s="161"/>
      <c r="S26" s="161"/>
      <c r="T26" s="161"/>
      <c r="U26" s="161"/>
      <c r="V26" s="162"/>
      <c r="W26" s="163">
        <f t="shared" ref="W26" si="8">SUM(K26:V26)</f>
        <v>0</v>
      </c>
      <c r="X26" s="164">
        <f>J26-W26</f>
        <v>2000000</v>
      </c>
    </row>
    <row r="27" spans="1:25" ht="15.75" thickBot="1" x14ac:dyDescent="0.3">
      <c r="A27" s="165"/>
      <c r="B27" s="59"/>
      <c r="C27" s="60"/>
      <c r="D27" s="60"/>
      <c r="E27" s="61"/>
      <c r="F27" s="62"/>
      <c r="G27" s="63"/>
      <c r="H27" s="64"/>
      <c r="I27" s="65"/>
      <c r="J27" s="66"/>
      <c r="K27" s="64"/>
      <c r="L27" s="166"/>
      <c r="M27" s="68"/>
      <c r="N27" s="68"/>
      <c r="O27" s="68"/>
      <c r="P27" s="68"/>
      <c r="Q27" s="68"/>
      <c r="R27" s="68"/>
      <c r="S27" s="68"/>
      <c r="T27" s="68"/>
      <c r="U27" s="68"/>
      <c r="V27" s="69"/>
      <c r="W27" s="70"/>
      <c r="X27" s="71"/>
    </row>
    <row r="28" spans="1:25" ht="39" thickBot="1" x14ac:dyDescent="0.3">
      <c r="A28" s="72" t="s">
        <v>42</v>
      </c>
      <c r="B28" s="73"/>
      <c r="C28" s="73"/>
      <c r="D28" s="73"/>
      <c r="E28" s="74"/>
      <c r="F28" s="75"/>
      <c r="G28" s="76">
        <f>SUM(G29:G29)</f>
        <v>7000000</v>
      </c>
      <c r="H28" s="77"/>
      <c r="I28" s="78">
        <f t="shared" ref="I28:X28" si="9">SUM(I29:I29)</f>
        <v>0</v>
      </c>
      <c r="J28" s="79">
        <f t="shared" si="9"/>
        <v>7000000</v>
      </c>
      <c r="K28" s="167">
        <f t="shared" si="9"/>
        <v>583334</v>
      </c>
      <c r="L28" s="168">
        <f t="shared" si="9"/>
        <v>584000</v>
      </c>
      <c r="M28" s="80">
        <f t="shared" si="9"/>
        <v>584000</v>
      </c>
      <c r="N28" s="80">
        <f t="shared" si="9"/>
        <v>583333</v>
      </c>
      <c r="O28" s="80">
        <f t="shared" si="9"/>
        <v>583334</v>
      </c>
      <c r="P28" s="80">
        <f t="shared" si="9"/>
        <v>0</v>
      </c>
      <c r="Q28" s="80">
        <f t="shared" si="9"/>
        <v>0</v>
      </c>
      <c r="R28" s="80">
        <f t="shared" si="9"/>
        <v>0</v>
      </c>
      <c r="S28" s="80">
        <f t="shared" si="9"/>
        <v>0</v>
      </c>
      <c r="T28" s="80">
        <f t="shared" si="9"/>
        <v>0</v>
      </c>
      <c r="U28" s="80">
        <f t="shared" si="9"/>
        <v>0</v>
      </c>
      <c r="V28" s="78">
        <f t="shared" si="9"/>
        <v>0</v>
      </c>
      <c r="W28" s="79">
        <f>SUM(W29:W29)</f>
        <v>2918001</v>
      </c>
      <c r="X28" s="81">
        <f t="shared" si="9"/>
        <v>4081999</v>
      </c>
    </row>
    <row r="29" spans="1:25" ht="23.25" x14ac:dyDescent="0.25">
      <c r="A29" s="44" t="s">
        <v>43</v>
      </c>
      <c r="B29" s="45">
        <v>21</v>
      </c>
      <c r="C29" s="46">
        <v>461</v>
      </c>
      <c r="D29" s="46" t="s">
        <v>33</v>
      </c>
      <c r="E29" s="47"/>
      <c r="F29" s="48"/>
      <c r="G29" s="49">
        <v>7000000</v>
      </c>
      <c r="H29" s="50"/>
      <c r="I29" s="51"/>
      <c r="J29" s="52">
        <f>(G29+I29)-H29</f>
        <v>7000000</v>
      </c>
      <c r="K29" s="50">
        <v>583334</v>
      </c>
      <c r="L29" s="53">
        <v>584000</v>
      </c>
      <c r="M29" s="54">
        <v>584000</v>
      </c>
      <c r="N29" s="54">
        <v>583333</v>
      </c>
      <c r="O29" s="54">
        <v>583334</v>
      </c>
      <c r="P29" s="54"/>
      <c r="Q29" s="54"/>
      <c r="R29" s="54"/>
      <c r="S29" s="54"/>
      <c r="T29" s="54"/>
      <c r="U29" s="54"/>
      <c r="V29" s="55"/>
      <c r="W29" s="56">
        <f>SUM(K29:V29)</f>
        <v>2918001</v>
      </c>
      <c r="X29" s="88">
        <f>J29-W29</f>
        <v>4081999</v>
      </c>
    </row>
    <row r="30" spans="1:25" ht="15.75" thickBot="1" x14ac:dyDescent="0.3">
      <c r="A30" s="89"/>
      <c r="B30" s="59"/>
      <c r="C30" s="60"/>
      <c r="D30" s="60"/>
      <c r="E30" s="61"/>
      <c r="F30" s="62"/>
      <c r="G30" s="63"/>
      <c r="H30" s="64"/>
      <c r="I30" s="65"/>
      <c r="J30" s="66"/>
      <c r="K30" s="64"/>
      <c r="L30" s="16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/>
    </row>
    <row r="31" spans="1:25" ht="26.25" thickBot="1" x14ac:dyDescent="0.3">
      <c r="A31" s="72" t="s">
        <v>44</v>
      </c>
      <c r="B31" s="169"/>
      <c r="C31" s="170"/>
      <c r="D31" s="170"/>
      <c r="E31" s="171"/>
      <c r="F31" s="172"/>
      <c r="G31" s="173">
        <f>SUM(G32:G34)</f>
        <v>116365561</v>
      </c>
      <c r="H31" s="174">
        <f t="shared" ref="H31:X31" si="10">SUM(H32:H34)</f>
        <v>0</v>
      </c>
      <c r="I31" s="175">
        <f t="shared" si="10"/>
        <v>0</v>
      </c>
      <c r="J31" s="176">
        <f t="shared" si="10"/>
        <v>116365561</v>
      </c>
      <c r="K31" s="174">
        <f t="shared" si="10"/>
        <v>5450000</v>
      </c>
      <c r="L31" s="177">
        <f t="shared" si="10"/>
        <v>5000000</v>
      </c>
      <c r="M31" s="177">
        <f t="shared" si="10"/>
        <v>0</v>
      </c>
      <c r="N31" s="177">
        <f t="shared" si="10"/>
        <v>9697130</v>
      </c>
      <c r="O31" s="177">
        <f t="shared" si="10"/>
        <v>9053513</v>
      </c>
      <c r="P31" s="177">
        <f t="shared" si="10"/>
        <v>0</v>
      </c>
      <c r="Q31" s="177">
        <f t="shared" si="10"/>
        <v>0</v>
      </c>
      <c r="R31" s="177">
        <f t="shared" si="10"/>
        <v>0</v>
      </c>
      <c r="S31" s="177">
        <f t="shared" si="10"/>
        <v>0</v>
      </c>
      <c r="T31" s="177">
        <f t="shared" si="10"/>
        <v>0</v>
      </c>
      <c r="U31" s="177">
        <f t="shared" si="10"/>
        <v>0</v>
      </c>
      <c r="V31" s="175">
        <f t="shared" si="10"/>
        <v>0</v>
      </c>
      <c r="W31" s="176">
        <f t="shared" si="10"/>
        <v>17557027</v>
      </c>
      <c r="X31" s="178">
        <f t="shared" si="10"/>
        <v>98808534</v>
      </c>
    </row>
    <row r="32" spans="1:25" ht="23.25" x14ac:dyDescent="0.25">
      <c r="A32" s="179" t="s">
        <v>45</v>
      </c>
      <c r="B32" s="59">
        <v>21</v>
      </c>
      <c r="C32" s="60">
        <v>453</v>
      </c>
      <c r="D32" s="60" t="s">
        <v>33</v>
      </c>
      <c r="E32" s="61"/>
      <c r="F32" s="62"/>
      <c r="G32" s="63">
        <v>43723397</v>
      </c>
      <c r="H32" s="64"/>
      <c r="I32" s="65"/>
      <c r="J32" s="66">
        <f>(G32+I32)-H32</f>
        <v>43723397</v>
      </c>
      <c r="K32" s="135">
        <v>3000000</v>
      </c>
      <c r="L32" s="136">
        <v>2000000</v>
      </c>
      <c r="M32" s="68"/>
      <c r="N32" s="68">
        <v>3643616</v>
      </c>
      <c r="O32" s="68">
        <v>3000000</v>
      </c>
      <c r="P32" s="68"/>
      <c r="Q32" s="68"/>
      <c r="R32" s="68"/>
      <c r="S32" s="68"/>
      <c r="T32" s="68"/>
      <c r="U32" s="68"/>
      <c r="V32" s="69"/>
      <c r="W32" s="70"/>
      <c r="X32" s="71">
        <f>J32-W32</f>
        <v>43723397</v>
      </c>
    </row>
    <row r="33" spans="1:24" ht="6" customHeight="1" x14ac:dyDescent="0.25">
      <c r="A33" s="338"/>
      <c r="B33" s="180"/>
      <c r="C33" s="181"/>
      <c r="D33" s="181"/>
      <c r="E33" s="182"/>
      <c r="F33" s="183"/>
      <c r="G33" s="107"/>
      <c r="H33" s="108"/>
      <c r="I33" s="109"/>
      <c r="J33" s="110"/>
      <c r="K33" s="184"/>
      <c r="L33" s="111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114"/>
      <c r="X33" s="115"/>
    </row>
    <row r="34" spans="1:24" x14ac:dyDescent="0.25">
      <c r="A34" s="336"/>
      <c r="B34" s="185">
        <v>21</v>
      </c>
      <c r="C34" s="186">
        <v>533</v>
      </c>
      <c r="D34" s="186" t="s">
        <v>33</v>
      </c>
      <c r="E34" s="187"/>
      <c r="F34" s="188"/>
      <c r="G34" s="120">
        <v>72642164</v>
      </c>
      <c r="H34" s="121"/>
      <c r="I34" s="122"/>
      <c r="J34" s="123">
        <f>(G34+I34)-H34</f>
        <v>72642164</v>
      </c>
      <c r="K34" s="124">
        <v>2450000</v>
      </c>
      <c r="L34" s="125">
        <v>3000000</v>
      </c>
      <c r="M34" s="127"/>
      <c r="N34" s="127">
        <v>6053514</v>
      </c>
      <c r="O34" s="127">
        <v>6053513</v>
      </c>
      <c r="P34" s="127"/>
      <c r="Q34" s="127"/>
      <c r="R34" s="127"/>
      <c r="S34" s="127"/>
      <c r="T34" s="127"/>
      <c r="U34" s="127"/>
      <c r="V34" s="128"/>
      <c r="W34" s="129">
        <f>SUM(K34:V34)</f>
        <v>17557027</v>
      </c>
      <c r="X34" s="130">
        <f>J34-W34</f>
        <v>55085137</v>
      </c>
    </row>
    <row r="35" spans="1:24" ht="15.75" thickBot="1" x14ac:dyDescent="0.3">
      <c r="A35" s="339"/>
      <c r="B35" s="59"/>
      <c r="C35" s="60"/>
      <c r="D35" s="60"/>
      <c r="E35" s="61"/>
      <c r="F35" s="62"/>
      <c r="G35" s="63"/>
      <c r="H35" s="64"/>
      <c r="I35" s="65"/>
      <c r="J35" s="66"/>
      <c r="K35" s="64"/>
      <c r="L35" s="166"/>
      <c r="M35" s="68"/>
      <c r="N35" s="68"/>
      <c r="O35" s="68"/>
      <c r="P35" s="189"/>
      <c r="Q35" s="68"/>
      <c r="R35" s="68"/>
      <c r="S35" s="68"/>
      <c r="T35" s="68"/>
      <c r="U35" s="68"/>
      <c r="V35" s="69"/>
      <c r="W35" s="70"/>
      <c r="X35" s="71"/>
    </row>
    <row r="36" spans="1:24" ht="63.75" customHeight="1" thickTop="1" thickBot="1" x14ac:dyDescent="0.35">
      <c r="A36" s="190" t="s">
        <v>90</v>
      </c>
      <c r="B36" s="340" t="s">
        <v>30</v>
      </c>
      <c r="C36" s="341"/>
      <c r="D36" s="341"/>
      <c r="E36" s="341"/>
      <c r="F36" s="342"/>
      <c r="G36" s="191">
        <f>SUM(G37+G40+G43+G46+G49+G52+G58+G63+G69+G72+G78+G75)</f>
        <v>22961919</v>
      </c>
      <c r="H36" s="192">
        <f t="shared" ref="H36:X36" si="11">SUM(H37+H40+H43+H46+H49+H52+H58+H63+H69+H72+H78+H75)</f>
        <v>760000</v>
      </c>
      <c r="I36" s="193">
        <f t="shared" si="11"/>
        <v>760000</v>
      </c>
      <c r="J36" s="194">
        <f t="shared" si="11"/>
        <v>22961919</v>
      </c>
      <c r="K36" s="192">
        <f t="shared" si="11"/>
        <v>644843.4</v>
      </c>
      <c r="L36" s="195">
        <f t="shared" si="11"/>
        <v>568175.34</v>
      </c>
      <c r="M36" s="195">
        <f t="shared" si="11"/>
        <v>1420987.79</v>
      </c>
      <c r="N36" s="195">
        <f t="shared" si="11"/>
        <v>3211593.33</v>
      </c>
      <c r="O36" s="195">
        <f>SUM(O37+O40+O43+O46+O49+O52+O58+O63+O69+O72+O78+O75+O81)</f>
        <v>1833835.4100000001</v>
      </c>
      <c r="P36" s="195">
        <f t="shared" si="11"/>
        <v>0</v>
      </c>
      <c r="Q36" s="195">
        <f t="shared" si="11"/>
        <v>0</v>
      </c>
      <c r="R36" s="195">
        <f t="shared" si="11"/>
        <v>0</v>
      </c>
      <c r="S36" s="195">
        <f t="shared" si="11"/>
        <v>0</v>
      </c>
      <c r="T36" s="195">
        <f t="shared" si="11"/>
        <v>0</v>
      </c>
      <c r="U36" s="195">
        <f t="shared" si="11"/>
        <v>0</v>
      </c>
      <c r="V36" s="193">
        <f t="shared" si="11"/>
        <v>0</v>
      </c>
      <c r="W36" s="194">
        <f t="shared" si="11"/>
        <v>7339421.2699999996</v>
      </c>
      <c r="X36" s="196">
        <f t="shared" si="11"/>
        <v>15622497.73</v>
      </c>
    </row>
    <row r="37" spans="1:24" ht="27" thickTop="1" thickBot="1" x14ac:dyDescent="0.3">
      <c r="A37" s="34" t="s">
        <v>47</v>
      </c>
      <c r="B37" s="197"/>
      <c r="C37" s="198"/>
      <c r="D37" s="198"/>
      <c r="E37" s="199"/>
      <c r="F37" s="200"/>
      <c r="G37" s="201">
        <f>SUM(G38)</f>
        <v>3350000</v>
      </c>
      <c r="H37" s="202">
        <f t="shared" ref="H37:X37" si="12">SUM(H38)</f>
        <v>0</v>
      </c>
      <c r="I37" s="203">
        <f t="shared" si="12"/>
        <v>0</v>
      </c>
      <c r="J37" s="204">
        <f t="shared" si="12"/>
        <v>3350000</v>
      </c>
      <c r="K37" s="202">
        <f t="shared" si="12"/>
        <v>194455.4</v>
      </c>
      <c r="L37" s="205">
        <f t="shared" si="12"/>
        <v>194397.34</v>
      </c>
      <c r="M37" s="205">
        <f t="shared" si="12"/>
        <v>189690.79</v>
      </c>
      <c r="N37" s="205">
        <f t="shared" si="12"/>
        <v>194690.79</v>
      </c>
      <c r="O37" s="205">
        <f t="shared" si="12"/>
        <v>199485.41</v>
      </c>
      <c r="P37" s="205">
        <f t="shared" si="12"/>
        <v>0</v>
      </c>
      <c r="Q37" s="205">
        <f t="shared" si="12"/>
        <v>0</v>
      </c>
      <c r="R37" s="205">
        <f t="shared" si="12"/>
        <v>0</v>
      </c>
      <c r="S37" s="205">
        <f t="shared" si="12"/>
        <v>0</v>
      </c>
      <c r="T37" s="205">
        <f t="shared" si="12"/>
        <v>0</v>
      </c>
      <c r="U37" s="205">
        <f t="shared" si="12"/>
        <v>0</v>
      </c>
      <c r="V37" s="203">
        <f t="shared" si="12"/>
        <v>0</v>
      </c>
      <c r="W37" s="204">
        <f t="shared" si="12"/>
        <v>972719.7300000001</v>
      </c>
      <c r="X37" s="206">
        <f t="shared" si="12"/>
        <v>2377280.27</v>
      </c>
    </row>
    <row r="38" spans="1:24" ht="34.5" x14ac:dyDescent="0.25">
      <c r="A38" s="44" t="s">
        <v>48</v>
      </c>
      <c r="B38" s="45">
        <v>11</v>
      </c>
      <c r="C38" s="46">
        <v>435</v>
      </c>
      <c r="D38" s="46" t="s">
        <v>33</v>
      </c>
      <c r="E38" s="47"/>
      <c r="F38" s="48"/>
      <c r="G38" s="207">
        <v>3350000</v>
      </c>
      <c r="H38" s="50"/>
      <c r="I38" s="51"/>
      <c r="J38" s="52">
        <f>(G38+I38)-H38</f>
        <v>3350000</v>
      </c>
      <c r="K38" s="50">
        <v>194455.4</v>
      </c>
      <c r="L38" s="53">
        <v>194397.34</v>
      </c>
      <c r="M38" s="54">
        <v>189690.79</v>
      </c>
      <c r="N38" s="54">
        <v>194690.79</v>
      </c>
      <c r="O38" s="54">
        <v>199485.41</v>
      </c>
      <c r="P38" s="54"/>
      <c r="Q38" s="54"/>
      <c r="R38" s="54"/>
      <c r="S38" s="54"/>
      <c r="T38" s="54"/>
      <c r="U38" s="54"/>
      <c r="V38" s="55"/>
      <c r="W38" s="56">
        <f>SUM(K38:V38)</f>
        <v>972719.7300000001</v>
      </c>
      <c r="X38" s="88">
        <f>J38-W38</f>
        <v>2377280.27</v>
      </c>
    </row>
    <row r="39" spans="1:24" ht="15.75" thickBot="1" x14ac:dyDescent="0.3">
      <c r="A39" s="208"/>
      <c r="B39" s="59"/>
      <c r="C39" s="60"/>
      <c r="D39" s="60"/>
      <c r="E39" s="61"/>
      <c r="F39" s="62"/>
      <c r="G39" s="63"/>
      <c r="H39" s="64"/>
      <c r="I39" s="65"/>
      <c r="J39" s="66"/>
      <c r="K39" s="67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9"/>
      <c r="W39" s="70"/>
      <c r="X39" s="71"/>
    </row>
    <row r="40" spans="1:24" ht="26.25" thickBot="1" x14ac:dyDescent="0.3">
      <c r="A40" s="72" t="s">
        <v>49</v>
      </c>
      <c r="B40" s="169"/>
      <c r="C40" s="170"/>
      <c r="D40" s="170"/>
      <c r="E40" s="171"/>
      <c r="F40" s="172"/>
      <c r="G40" s="173">
        <f t="shared" ref="G40:X40" si="13">SUM(G41:G41)</f>
        <v>500000</v>
      </c>
      <c r="H40" s="174">
        <f t="shared" si="13"/>
        <v>0</v>
      </c>
      <c r="I40" s="175">
        <f t="shared" si="13"/>
        <v>0</v>
      </c>
      <c r="J40" s="176">
        <f t="shared" si="13"/>
        <v>500000</v>
      </c>
      <c r="K40" s="174">
        <f t="shared" si="13"/>
        <v>0</v>
      </c>
      <c r="L40" s="177">
        <f t="shared" si="13"/>
        <v>0</v>
      </c>
      <c r="M40" s="177">
        <f t="shared" si="13"/>
        <v>0</v>
      </c>
      <c r="N40" s="177">
        <f t="shared" si="13"/>
        <v>0</v>
      </c>
      <c r="O40" s="177">
        <f t="shared" si="13"/>
        <v>0</v>
      </c>
      <c r="P40" s="177">
        <f t="shared" si="13"/>
        <v>0</v>
      </c>
      <c r="Q40" s="177">
        <f t="shared" si="13"/>
        <v>0</v>
      </c>
      <c r="R40" s="177">
        <f t="shared" si="13"/>
        <v>0</v>
      </c>
      <c r="S40" s="177">
        <f t="shared" si="13"/>
        <v>0</v>
      </c>
      <c r="T40" s="177">
        <f t="shared" si="13"/>
        <v>0</v>
      </c>
      <c r="U40" s="177">
        <f t="shared" si="13"/>
        <v>0</v>
      </c>
      <c r="V40" s="175">
        <f t="shared" si="13"/>
        <v>0</v>
      </c>
      <c r="W40" s="176">
        <f t="shared" si="13"/>
        <v>0</v>
      </c>
      <c r="X40" s="178">
        <f t="shared" si="13"/>
        <v>500000</v>
      </c>
    </row>
    <row r="41" spans="1:24" ht="23.25" x14ac:dyDescent="0.25">
      <c r="A41" s="44" t="s">
        <v>50</v>
      </c>
      <c r="B41" s="45">
        <v>11</v>
      </c>
      <c r="C41" s="46">
        <v>435</v>
      </c>
      <c r="D41" s="46" t="s">
        <v>33</v>
      </c>
      <c r="E41" s="47"/>
      <c r="F41" s="48"/>
      <c r="G41" s="207">
        <v>500000</v>
      </c>
      <c r="H41" s="50"/>
      <c r="I41" s="51"/>
      <c r="J41" s="52">
        <f>(G41+I41)-H41</f>
        <v>500000</v>
      </c>
      <c r="K41" s="50"/>
      <c r="L41" s="53"/>
      <c r="M41" s="54"/>
      <c r="N41" s="54"/>
      <c r="O41" s="54"/>
      <c r="P41" s="54"/>
      <c r="Q41" s="54"/>
      <c r="R41" s="54"/>
      <c r="S41" s="54"/>
      <c r="T41" s="54"/>
      <c r="U41" s="54"/>
      <c r="V41" s="55"/>
      <c r="W41" s="56">
        <f>SUM(K41:V41)</f>
        <v>0</v>
      </c>
      <c r="X41" s="88">
        <f>J41-W41</f>
        <v>500000</v>
      </c>
    </row>
    <row r="42" spans="1:24" ht="15.75" thickBot="1" x14ac:dyDescent="0.3">
      <c r="A42" s="89"/>
      <c r="B42" s="59"/>
      <c r="C42" s="60"/>
      <c r="D42" s="60"/>
      <c r="E42" s="61"/>
      <c r="F42" s="62"/>
      <c r="G42" s="63"/>
      <c r="H42" s="64"/>
      <c r="I42" s="65"/>
      <c r="J42" s="66"/>
      <c r="K42" s="67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70"/>
      <c r="X42" s="71"/>
    </row>
    <row r="43" spans="1:24" ht="26.25" thickBot="1" x14ac:dyDescent="0.3">
      <c r="A43" s="72" t="s">
        <v>51</v>
      </c>
      <c r="B43" s="169"/>
      <c r="C43" s="170"/>
      <c r="D43" s="170"/>
      <c r="E43" s="171"/>
      <c r="F43" s="172"/>
      <c r="G43" s="173">
        <f>SUM(G44)</f>
        <v>584700</v>
      </c>
      <c r="H43" s="174">
        <f t="shared" ref="H43:X43" si="14">SUM(H44)</f>
        <v>0</v>
      </c>
      <c r="I43" s="175">
        <f t="shared" si="14"/>
        <v>0</v>
      </c>
      <c r="J43" s="176">
        <f t="shared" si="14"/>
        <v>584700</v>
      </c>
      <c r="K43" s="174">
        <f t="shared" si="14"/>
        <v>0</v>
      </c>
      <c r="L43" s="177">
        <f t="shared" si="14"/>
        <v>0</v>
      </c>
      <c r="M43" s="177">
        <f t="shared" si="14"/>
        <v>0</v>
      </c>
      <c r="N43" s="177">
        <f t="shared" si="14"/>
        <v>0</v>
      </c>
      <c r="O43" s="177">
        <f t="shared" si="14"/>
        <v>0</v>
      </c>
      <c r="P43" s="177">
        <f t="shared" si="14"/>
        <v>0</v>
      </c>
      <c r="Q43" s="177">
        <f t="shared" si="14"/>
        <v>0</v>
      </c>
      <c r="R43" s="177">
        <f t="shared" si="14"/>
        <v>0</v>
      </c>
      <c r="S43" s="177">
        <f t="shared" si="14"/>
        <v>0</v>
      </c>
      <c r="T43" s="177">
        <f t="shared" si="14"/>
        <v>0</v>
      </c>
      <c r="U43" s="177">
        <f t="shared" si="14"/>
        <v>0</v>
      </c>
      <c r="V43" s="175">
        <f t="shared" si="14"/>
        <v>0</v>
      </c>
      <c r="W43" s="176">
        <f t="shared" si="14"/>
        <v>0</v>
      </c>
      <c r="X43" s="178">
        <f t="shared" si="14"/>
        <v>584700</v>
      </c>
    </row>
    <row r="44" spans="1:24" ht="23.25" x14ac:dyDescent="0.25">
      <c r="A44" s="44" t="s">
        <v>52</v>
      </c>
      <c r="B44" s="45">
        <v>11</v>
      </c>
      <c r="C44" s="46">
        <v>472</v>
      </c>
      <c r="D44" s="46" t="s">
        <v>33</v>
      </c>
      <c r="E44" s="47"/>
      <c r="F44" s="48"/>
      <c r="G44" s="207">
        <v>584700</v>
      </c>
      <c r="H44" s="50"/>
      <c r="I44" s="51"/>
      <c r="J44" s="52">
        <f>(G44+I44)-H44</f>
        <v>584700</v>
      </c>
      <c r="K44" s="209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5"/>
      <c r="W44" s="56">
        <f>SUM(K44:V44)</f>
        <v>0</v>
      </c>
      <c r="X44" s="88">
        <f>J44-W44</f>
        <v>584700</v>
      </c>
    </row>
    <row r="45" spans="1:24" ht="15.75" thickBot="1" x14ac:dyDescent="0.3">
      <c r="A45" s="208"/>
      <c r="B45" s="59"/>
      <c r="C45" s="60"/>
      <c r="D45" s="60"/>
      <c r="E45" s="61"/>
      <c r="F45" s="62"/>
      <c r="G45" s="63"/>
      <c r="H45" s="64"/>
      <c r="I45" s="65"/>
      <c r="J45" s="66"/>
      <c r="K45" s="67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9"/>
      <c r="W45" s="70"/>
      <c r="X45" s="71"/>
    </row>
    <row r="46" spans="1:24" ht="26.25" thickBot="1" x14ac:dyDescent="0.3">
      <c r="A46" s="72" t="s">
        <v>53</v>
      </c>
      <c r="B46" s="169"/>
      <c r="C46" s="170"/>
      <c r="D46" s="170"/>
      <c r="E46" s="171"/>
      <c r="F46" s="172"/>
      <c r="G46" s="173">
        <f>SUM(G47)</f>
        <v>2000000</v>
      </c>
      <c r="H46" s="174">
        <f t="shared" ref="H46:X46" si="15">SUM(H47)</f>
        <v>0</v>
      </c>
      <c r="I46" s="175">
        <f t="shared" si="15"/>
        <v>0</v>
      </c>
      <c r="J46" s="176">
        <f t="shared" si="15"/>
        <v>2000000</v>
      </c>
      <c r="K46" s="174">
        <f t="shared" si="15"/>
        <v>250388</v>
      </c>
      <c r="L46" s="177">
        <f t="shared" si="15"/>
        <v>173778</v>
      </c>
      <c r="M46" s="177">
        <f t="shared" si="15"/>
        <v>166667</v>
      </c>
      <c r="N46" s="177">
        <f t="shared" si="15"/>
        <v>170907</v>
      </c>
      <c r="O46" s="177">
        <f t="shared" si="15"/>
        <v>166666</v>
      </c>
      <c r="P46" s="177">
        <f t="shared" si="15"/>
        <v>0</v>
      </c>
      <c r="Q46" s="177">
        <f t="shared" si="15"/>
        <v>0</v>
      </c>
      <c r="R46" s="177">
        <f t="shared" si="15"/>
        <v>0</v>
      </c>
      <c r="S46" s="177">
        <f t="shared" si="15"/>
        <v>0</v>
      </c>
      <c r="T46" s="177">
        <f t="shared" si="15"/>
        <v>0</v>
      </c>
      <c r="U46" s="177">
        <f t="shared" si="15"/>
        <v>0</v>
      </c>
      <c r="V46" s="175">
        <f t="shared" si="15"/>
        <v>0</v>
      </c>
      <c r="W46" s="176">
        <f t="shared" si="15"/>
        <v>928406</v>
      </c>
      <c r="X46" s="178">
        <f t="shared" si="15"/>
        <v>1071594</v>
      </c>
    </row>
    <row r="47" spans="1:24" ht="34.5" x14ac:dyDescent="0.25">
      <c r="A47" s="44" t="s">
        <v>54</v>
      </c>
      <c r="B47" s="45">
        <v>11</v>
      </c>
      <c r="C47" s="46">
        <v>472</v>
      </c>
      <c r="D47" s="46" t="s">
        <v>33</v>
      </c>
      <c r="E47" s="47"/>
      <c r="F47" s="48"/>
      <c r="G47" s="207">
        <v>2000000</v>
      </c>
      <c r="H47" s="50"/>
      <c r="I47" s="51"/>
      <c r="J47" s="52">
        <f>(G47+I47)-H47</f>
        <v>2000000</v>
      </c>
      <c r="K47" s="50">
        <v>250388</v>
      </c>
      <c r="L47" s="53">
        <v>173778</v>
      </c>
      <c r="M47" s="54">
        <v>166667</v>
      </c>
      <c r="N47" s="54">
        <v>170907</v>
      </c>
      <c r="O47" s="54">
        <v>166666</v>
      </c>
      <c r="P47" s="54"/>
      <c r="Q47" s="54"/>
      <c r="R47" s="54"/>
      <c r="S47" s="54"/>
      <c r="T47" s="210"/>
      <c r="U47" s="210"/>
      <c r="V47" s="55"/>
      <c r="W47" s="56">
        <f>SUM(K47:V47)</f>
        <v>928406</v>
      </c>
      <c r="X47" s="88">
        <f>J47-W47</f>
        <v>1071594</v>
      </c>
    </row>
    <row r="48" spans="1:24" ht="15.75" thickBot="1" x14ac:dyDescent="0.3">
      <c r="A48" s="211"/>
      <c r="B48" s="212"/>
      <c r="C48" s="213"/>
      <c r="D48" s="213"/>
      <c r="E48" s="214"/>
      <c r="F48" s="215"/>
      <c r="G48" s="216"/>
      <c r="H48" s="217"/>
      <c r="I48" s="218"/>
      <c r="J48" s="219"/>
      <c r="K48" s="220"/>
      <c r="L48" s="221"/>
      <c r="M48" s="221"/>
      <c r="N48" s="221"/>
      <c r="O48" s="221"/>
      <c r="P48" s="221"/>
      <c r="Q48" s="221"/>
      <c r="R48" s="221"/>
      <c r="S48" s="221"/>
      <c r="T48" s="222"/>
      <c r="U48" s="222"/>
      <c r="V48" s="223"/>
      <c r="W48" s="224"/>
      <c r="X48" s="225"/>
    </row>
    <row r="49" spans="1:24" ht="39" thickBot="1" x14ac:dyDescent="0.3">
      <c r="A49" s="72" t="s">
        <v>55</v>
      </c>
      <c r="B49" s="169"/>
      <c r="C49" s="170"/>
      <c r="D49" s="170"/>
      <c r="E49" s="171"/>
      <c r="F49" s="172"/>
      <c r="G49" s="173">
        <f>SUM(G50)</f>
        <v>4293007</v>
      </c>
      <c r="H49" s="174">
        <f t="shared" ref="H49:X49" si="16">SUM(H50)</f>
        <v>0</v>
      </c>
      <c r="I49" s="175">
        <f t="shared" si="16"/>
        <v>0</v>
      </c>
      <c r="J49" s="176">
        <f t="shared" si="16"/>
        <v>4293007</v>
      </c>
      <c r="K49" s="174">
        <f t="shared" si="16"/>
        <v>200000</v>
      </c>
      <c r="L49" s="177">
        <f t="shared" si="16"/>
        <v>200000</v>
      </c>
      <c r="M49" s="177">
        <f t="shared" si="16"/>
        <v>200000</v>
      </c>
      <c r="N49" s="177">
        <f t="shared" si="16"/>
        <v>200000</v>
      </c>
      <c r="O49" s="177">
        <f t="shared" si="16"/>
        <v>200000</v>
      </c>
      <c r="P49" s="177">
        <f t="shared" si="16"/>
        <v>0</v>
      </c>
      <c r="Q49" s="177">
        <f t="shared" si="16"/>
        <v>0</v>
      </c>
      <c r="R49" s="177">
        <f t="shared" si="16"/>
        <v>0</v>
      </c>
      <c r="S49" s="177">
        <f t="shared" si="16"/>
        <v>0</v>
      </c>
      <c r="T49" s="177">
        <f t="shared" si="16"/>
        <v>0</v>
      </c>
      <c r="U49" s="177">
        <f t="shared" si="16"/>
        <v>0</v>
      </c>
      <c r="V49" s="175">
        <f t="shared" si="16"/>
        <v>0</v>
      </c>
      <c r="W49" s="176">
        <f t="shared" si="16"/>
        <v>1000000</v>
      </c>
      <c r="X49" s="178">
        <f t="shared" si="16"/>
        <v>3293007</v>
      </c>
    </row>
    <row r="50" spans="1:24" x14ac:dyDescent="0.25">
      <c r="A50" s="44" t="s">
        <v>56</v>
      </c>
      <c r="B50" s="45">
        <v>11</v>
      </c>
      <c r="C50" s="46">
        <v>473</v>
      </c>
      <c r="D50" s="46" t="s">
        <v>33</v>
      </c>
      <c r="E50" s="47"/>
      <c r="F50" s="48"/>
      <c r="G50" s="207">
        <v>4293007</v>
      </c>
      <c r="H50" s="50"/>
      <c r="I50" s="51"/>
      <c r="J50" s="52">
        <f>(G50+I50)-H50</f>
        <v>4293007</v>
      </c>
      <c r="K50" s="50">
        <v>200000</v>
      </c>
      <c r="L50" s="53">
        <v>200000</v>
      </c>
      <c r="M50" s="54">
        <v>200000</v>
      </c>
      <c r="N50" s="54">
        <v>200000</v>
      </c>
      <c r="O50" s="54">
        <v>200000</v>
      </c>
      <c r="P50" s="54"/>
      <c r="Q50" s="54"/>
      <c r="R50" s="54"/>
      <c r="S50" s="54"/>
      <c r="T50" s="210"/>
      <c r="U50" s="210"/>
      <c r="V50" s="55"/>
      <c r="W50" s="56">
        <f>SUM(K50:V50)</f>
        <v>1000000</v>
      </c>
      <c r="X50" s="88">
        <f>J50-W50</f>
        <v>3293007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34" t="s">
        <v>57</v>
      </c>
      <c r="B52" s="242"/>
      <c r="C52" s="242"/>
      <c r="D52" s="242"/>
      <c r="E52" s="243"/>
      <c r="F52" s="244"/>
      <c r="G52" s="201">
        <f>SUM(G53+G56)</f>
        <v>1858652</v>
      </c>
      <c r="H52" s="202">
        <f t="shared" ref="H52:X52" si="17">SUM(H53+H56)</f>
        <v>0</v>
      </c>
      <c r="I52" s="203">
        <f t="shared" si="17"/>
        <v>0</v>
      </c>
      <c r="J52" s="204">
        <f t="shared" si="17"/>
        <v>1858652</v>
      </c>
      <c r="K52" s="202">
        <f t="shared" si="17"/>
        <v>0</v>
      </c>
      <c r="L52" s="205">
        <f t="shared" si="17"/>
        <v>0</v>
      </c>
      <c r="M52" s="205">
        <f t="shared" si="17"/>
        <v>0</v>
      </c>
      <c r="N52" s="205">
        <f t="shared" si="17"/>
        <v>154888</v>
      </c>
      <c r="O52" s="205">
        <f>SUM(O53+O56)+772782</f>
        <v>927670</v>
      </c>
      <c r="P52" s="205">
        <f t="shared" si="17"/>
        <v>0</v>
      </c>
      <c r="Q52" s="205">
        <f t="shared" si="17"/>
        <v>0</v>
      </c>
      <c r="R52" s="205">
        <f t="shared" si="17"/>
        <v>0</v>
      </c>
      <c r="S52" s="205">
        <f t="shared" si="17"/>
        <v>0</v>
      </c>
      <c r="T52" s="205">
        <f t="shared" si="17"/>
        <v>0</v>
      </c>
      <c r="U52" s="205">
        <f t="shared" si="17"/>
        <v>0</v>
      </c>
      <c r="V52" s="203">
        <f t="shared" si="17"/>
        <v>0</v>
      </c>
      <c r="W52" s="204">
        <f t="shared" si="17"/>
        <v>1082558</v>
      </c>
      <c r="X52" s="206">
        <f t="shared" si="17"/>
        <v>776094</v>
      </c>
    </row>
    <row r="53" spans="1:24" ht="23.25" x14ac:dyDescent="0.25">
      <c r="A53" s="44" t="s">
        <v>58</v>
      </c>
      <c r="B53" s="45">
        <v>21</v>
      </c>
      <c r="C53" s="46">
        <v>431</v>
      </c>
      <c r="D53" s="46" t="s">
        <v>33</v>
      </c>
      <c r="E53" s="47"/>
      <c r="F53" s="48"/>
      <c r="G53" s="207">
        <v>1858652</v>
      </c>
      <c r="H53" s="50"/>
      <c r="I53" s="51"/>
      <c r="J53" s="52">
        <f>(G53+I53)-H53</f>
        <v>1858652</v>
      </c>
      <c r="K53" s="209"/>
      <c r="L53" s="54"/>
      <c r="M53" s="54"/>
      <c r="N53" s="54">
        <v>154888</v>
      </c>
      <c r="O53" s="54">
        <v>154888</v>
      </c>
      <c r="P53" s="54"/>
      <c r="Q53" s="54"/>
      <c r="R53" s="54"/>
      <c r="S53" s="54"/>
      <c r="T53" s="54"/>
      <c r="U53" s="54"/>
      <c r="V53" s="55"/>
      <c r="W53" s="56">
        <f>SUM(K53:V53)+772782</f>
        <v>1082558</v>
      </c>
      <c r="X53" s="88">
        <f>J53-W53</f>
        <v>776094</v>
      </c>
    </row>
    <row r="54" spans="1:24" ht="24.75" x14ac:dyDescent="0.25">
      <c r="A54" s="89"/>
      <c r="B54" s="59"/>
      <c r="C54" s="60"/>
      <c r="D54" s="60"/>
      <c r="E54" s="61"/>
      <c r="F54" s="62"/>
      <c r="G54" s="250"/>
      <c r="H54" s="64"/>
      <c r="I54" s="65"/>
      <c r="J54" s="66"/>
      <c r="K54" s="67"/>
      <c r="L54" s="68"/>
      <c r="M54" s="68"/>
      <c r="N54" s="68"/>
      <c r="O54" s="329" t="s">
        <v>115</v>
      </c>
      <c r="P54" s="68"/>
      <c r="Q54" s="68"/>
      <c r="R54" s="68"/>
      <c r="S54" s="68"/>
      <c r="T54" s="68"/>
      <c r="U54" s="68"/>
      <c r="V54" s="69"/>
      <c r="W54" s="70"/>
      <c r="X54" s="71"/>
    </row>
    <row r="55" spans="1:24" ht="6" customHeight="1" x14ac:dyDescent="0.25">
      <c r="A55" s="336"/>
      <c r="B55" s="180"/>
      <c r="C55" s="181"/>
      <c r="D55" s="181"/>
      <c r="E55" s="182"/>
      <c r="F55" s="183"/>
      <c r="G55" s="107"/>
      <c r="H55" s="108"/>
      <c r="I55" s="109"/>
      <c r="J55" s="110"/>
      <c r="K55" s="245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3"/>
      <c r="W55" s="114"/>
      <c r="X55" s="115"/>
    </row>
    <row r="56" spans="1:24" x14ac:dyDescent="0.25">
      <c r="A56" s="336"/>
      <c r="B56" s="185"/>
      <c r="C56" s="186"/>
      <c r="D56" s="186"/>
      <c r="E56" s="187"/>
      <c r="F56" s="188"/>
      <c r="G56" s="246"/>
      <c r="H56" s="121"/>
      <c r="I56" s="122"/>
      <c r="J56" s="123">
        <f>(G56+I56)-H56</f>
        <v>0</v>
      </c>
      <c r="K56" s="24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8"/>
      <c r="W56" s="248"/>
      <c r="X56" s="249">
        <f>J56-W56</f>
        <v>0</v>
      </c>
    </row>
    <row r="57" spans="1:24" ht="15.75" thickBot="1" x14ac:dyDescent="0.3">
      <c r="A57" s="337"/>
      <c r="B57" s="59"/>
      <c r="C57" s="60"/>
      <c r="D57" s="60"/>
      <c r="E57" s="61"/>
      <c r="F57" s="62"/>
      <c r="G57" s="250"/>
      <c r="H57" s="64"/>
      <c r="I57" s="65"/>
      <c r="J57" s="66"/>
      <c r="K57" s="251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9"/>
      <c r="W57" s="70"/>
      <c r="X57" s="71"/>
    </row>
    <row r="58" spans="1:24" ht="30.75" customHeight="1" thickBot="1" x14ac:dyDescent="0.3">
      <c r="A58" s="72" t="s">
        <v>59</v>
      </c>
      <c r="B58" s="169"/>
      <c r="C58" s="169"/>
      <c r="D58" s="170"/>
      <c r="E58" s="171"/>
      <c r="F58" s="252"/>
      <c r="G58" s="173">
        <f>SUM(G59)</f>
        <v>3322000</v>
      </c>
      <c r="H58" s="174">
        <f t="shared" ref="H58:X58" si="18">SUM(H59)</f>
        <v>0</v>
      </c>
      <c r="I58" s="175">
        <f t="shared" si="18"/>
        <v>0</v>
      </c>
      <c r="J58" s="176">
        <f t="shared" si="18"/>
        <v>3322000</v>
      </c>
      <c r="K58" s="176">
        <f t="shared" si="18"/>
        <v>0</v>
      </c>
      <c r="L58" s="176">
        <f t="shared" si="18"/>
        <v>0</v>
      </c>
      <c r="M58" s="177">
        <v>360000</v>
      </c>
      <c r="N58" s="177">
        <f>276833+266468.72+542307.27</f>
        <v>1085608.99</v>
      </c>
      <c r="O58" s="177">
        <f t="shared" si="18"/>
        <v>0</v>
      </c>
      <c r="P58" s="177">
        <f t="shared" si="18"/>
        <v>0</v>
      </c>
      <c r="Q58" s="177">
        <f t="shared" si="18"/>
        <v>0</v>
      </c>
      <c r="R58" s="177">
        <f t="shared" si="18"/>
        <v>0</v>
      </c>
      <c r="S58" s="177">
        <f t="shared" si="18"/>
        <v>0</v>
      </c>
      <c r="T58" s="177">
        <f t="shared" si="18"/>
        <v>0</v>
      </c>
      <c r="U58" s="177">
        <f t="shared" si="18"/>
        <v>0</v>
      </c>
      <c r="V58" s="175">
        <f t="shared" si="18"/>
        <v>0</v>
      </c>
      <c r="W58" s="176">
        <f t="shared" si="18"/>
        <v>1445608.99</v>
      </c>
      <c r="X58" s="178">
        <f t="shared" si="18"/>
        <v>1876391.01</v>
      </c>
    </row>
    <row r="59" spans="1:24" ht="48.75" x14ac:dyDescent="0.25">
      <c r="A59" s="44" t="s">
        <v>84</v>
      </c>
      <c r="B59" s="45">
        <v>21</v>
      </c>
      <c r="C59" s="46">
        <v>472</v>
      </c>
      <c r="D59" s="46" t="s">
        <v>33</v>
      </c>
      <c r="E59" s="47"/>
      <c r="F59" s="48"/>
      <c r="G59" s="207">
        <v>3322000</v>
      </c>
      <c r="H59" s="100"/>
      <c r="I59" s="253"/>
      <c r="J59" s="52">
        <f>(G59+I59)-H59</f>
        <v>3322000</v>
      </c>
      <c r="K59" s="100"/>
      <c r="L59" s="101"/>
      <c r="M59" s="210" t="s">
        <v>82</v>
      </c>
      <c r="N59" s="210" t="s">
        <v>97</v>
      </c>
      <c r="O59" s="102"/>
      <c r="P59" s="102"/>
      <c r="Q59" s="102"/>
      <c r="R59" s="102"/>
      <c r="S59" s="102"/>
      <c r="T59" s="102"/>
      <c r="U59" s="102"/>
      <c r="V59" s="254"/>
      <c r="W59" s="56">
        <f>SUM(K59:V59)+360000+276833+266468.72+542307.27</f>
        <v>1445608.99</v>
      </c>
      <c r="X59" s="88">
        <f>J59-W59</f>
        <v>1876391.01</v>
      </c>
    </row>
    <row r="60" spans="1:24" ht="60.75" x14ac:dyDescent="0.25">
      <c r="A60" s="89"/>
      <c r="B60" s="296"/>
      <c r="C60" s="277"/>
      <c r="D60" s="277"/>
      <c r="E60" s="278"/>
      <c r="F60" s="279"/>
      <c r="G60" s="297"/>
      <c r="H60" s="302"/>
      <c r="I60" s="303"/>
      <c r="J60" s="283"/>
      <c r="K60" s="302"/>
      <c r="L60" s="304"/>
      <c r="M60" s="305"/>
      <c r="N60" s="305" t="s">
        <v>96</v>
      </c>
      <c r="O60" s="306"/>
      <c r="P60" s="306"/>
      <c r="Q60" s="306"/>
      <c r="R60" s="306"/>
      <c r="S60" s="306"/>
      <c r="T60" s="306"/>
      <c r="U60" s="306"/>
      <c r="V60" s="307"/>
      <c r="W60" s="286"/>
      <c r="X60" s="294"/>
    </row>
    <row r="61" spans="1:24" ht="48.75" x14ac:dyDescent="0.25">
      <c r="A61" s="89"/>
      <c r="B61" s="308"/>
      <c r="C61" s="309"/>
      <c r="D61" s="309"/>
      <c r="E61" s="310"/>
      <c r="F61" s="311"/>
      <c r="G61" s="312"/>
      <c r="H61" s="313"/>
      <c r="I61" s="314"/>
      <c r="J61" s="315"/>
      <c r="K61" s="313"/>
      <c r="L61" s="316"/>
      <c r="M61" s="317"/>
      <c r="N61" s="317" t="s">
        <v>98</v>
      </c>
      <c r="O61" s="318"/>
      <c r="P61" s="318"/>
      <c r="Q61" s="318"/>
      <c r="R61" s="318"/>
      <c r="S61" s="318"/>
      <c r="T61" s="318"/>
      <c r="U61" s="318"/>
      <c r="V61" s="319"/>
      <c r="W61" s="320"/>
      <c r="X61" s="321"/>
    </row>
    <row r="62" spans="1:24" ht="15.75" thickBot="1" x14ac:dyDescent="0.3">
      <c r="A62" s="208"/>
      <c r="B62" s="59"/>
      <c r="C62" s="60"/>
      <c r="D62" s="60"/>
      <c r="E62" s="61"/>
      <c r="F62" s="62"/>
      <c r="G62" s="255"/>
      <c r="H62" s="256"/>
      <c r="I62" s="257"/>
      <c r="J62" s="258"/>
      <c r="K62" s="67" t="s">
        <v>61</v>
      </c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9"/>
      <c r="W62" s="70"/>
      <c r="X62" s="71"/>
    </row>
    <row r="63" spans="1:24" ht="30" customHeight="1" thickBot="1" x14ac:dyDescent="0.3">
      <c r="A63" s="72" t="s">
        <v>62</v>
      </c>
      <c r="B63" s="169"/>
      <c r="C63" s="169"/>
      <c r="D63" s="170"/>
      <c r="E63" s="171"/>
      <c r="F63" s="252"/>
      <c r="G63" s="173">
        <f>SUM(G64:G68)</f>
        <v>7053560</v>
      </c>
      <c r="H63" s="173">
        <f t="shared" ref="H63:X63" si="19">SUM(H64:H68)</f>
        <v>760000</v>
      </c>
      <c r="I63" s="173">
        <f t="shared" si="19"/>
        <v>0</v>
      </c>
      <c r="J63" s="173">
        <f t="shared" si="19"/>
        <v>6293560</v>
      </c>
      <c r="K63" s="173">
        <f t="shared" si="19"/>
        <v>0</v>
      </c>
      <c r="L63" s="173">
        <f t="shared" si="19"/>
        <v>0</v>
      </c>
      <c r="M63" s="173">
        <v>504630</v>
      </c>
      <c r="N63" s="173">
        <f>587797+70393.33</f>
        <v>658190.32999999996</v>
      </c>
      <c r="O63" s="173">
        <f t="shared" si="19"/>
        <v>0</v>
      </c>
      <c r="P63" s="173">
        <f t="shared" si="19"/>
        <v>0</v>
      </c>
      <c r="Q63" s="173">
        <f t="shared" si="19"/>
        <v>0</v>
      </c>
      <c r="R63" s="173">
        <f t="shared" si="19"/>
        <v>0</v>
      </c>
      <c r="S63" s="173">
        <f t="shared" si="19"/>
        <v>0</v>
      </c>
      <c r="T63" s="173">
        <f t="shared" si="19"/>
        <v>0</v>
      </c>
      <c r="U63" s="173">
        <f t="shared" si="19"/>
        <v>0</v>
      </c>
      <c r="V63" s="173">
        <f t="shared" si="19"/>
        <v>0</v>
      </c>
      <c r="W63" s="173">
        <f t="shared" si="19"/>
        <v>1162820.33</v>
      </c>
      <c r="X63" s="173">
        <f t="shared" si="19"/>
        <v>5130739.67</v>
      </c>
    </row>
    <row r="64" spans="1:24" ht="27" customHeight="1" x14ac:dyDescent="0.25">
      <c r="A64" s="44" t="s">
        <v>63</v>
      </c>
      <c r="B64" s="45">
        <v>11</v>
      </c>
      <c r="C64" s="46">
        <v>472</v>
      </c>
      <c r="D64" s="46" t="s">
        <v>33</v>
      </c>
      <c r="E64" s="47"/>
      <c r="F64" s="48"/>
      <c r="G64" s="207">
        <v>5053560</v>
      </c>
      <c r="H64" s="100">
        <v>760000</v>
      </c>
      <c r="I64" s="253"/>
      <c r="J64" s="52">
        <f>(G64+I64)-H64</f>
        <v>4293560</v>
      </c>
      <c r="K64" s="100"/>
      <c r="L64" s="101"/>
      <c r="M64" s="102"/>
      <c r="N64" s="102"/>
      <c r="O64" s="102"/>
      <c r="P64" s="102"/>
      <c r="Q64" s="102"/>
      <c r="R64" s="102"/>
      <c r="S64" s="102"/>
      <c r="T64" s="102"/>
      <c r="U64" s="102"/>
      <c r="V64" s="254"/>
      <c r="W64" s="56">
        <f>SUM(K64:V64)</f>
        <v>0</v>
      </c>
      <c r="X64" s="88">
        <f>J64-W64</f>
        <v>4293560</v>
      </c>
    </row>
    <row r="65" spans="1:24" ht="9" customHeight="1" x14ac:dyDescent="0.25">
      <c r="A65" s="89"/>
      <c r="B65" s="180"/>
      <c r="C65" s="181"/>
      <c r="D65" s="181"/>
      <c r="E65" s="182"/>
      <c r="F65" s="183"/>
      <c r="G65" s="107"/>
      <c r="H65" s="108"/>
      <c r="I65" s="109"/>
      <c r="J65" s="110"/>
      <c r="K65" s="245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3"/>
      <c r="W65" s="301"/>
      <c r="X65" s="115"/>
    </row>
    <row r="66" spans="1:24" ht="36.75" x14ac:dyDescent="0.25">
      <c r="A66" s="208"/>
      <c r="B66" s="185">
        <v>21</v>
      </c>
      <c r="C66" s="186">
        <v>472</v>
      </c>
      <c r="D66" s="186" t="s">
        <v>33</v>
      </c>
      <c r="E66" s="187"/>
      <c r="F66" s="188"/>
      <c r="G66" s="246">
        <v>2000000</v>
      </c>
      <c r="H66" s="121"/>
      <c r="I66" s="122"/>
      <c r="J66" s="123">
        <f>(G66+I66)-H66</f>
        <v>2000000</v>
      </c>
      <c r="K66" s="247"/>
      <c r="L66" s="259"/>
      <c r="M66" s="295" t="s">
        <v>83</v>
      </c>
      <c r="N66" s="295" t="s">
        <v>94</v>
      </c>
      <c r="O66" s="127"/>
      <c r="P66" s="127"/>
      <c r="Q66" s="127"/>
      <c r="R66" s="127"/>
      <c r="S66" s="127"/>
      <c r="T66" s="127"/>
      <c r="U66" s="127"/>
      <c r="V66" s="128"/>
      <c r="W66" s="248">
        <f>SUM(K66:V66)+504630+587797+70393.33</f>
        <v>1162820.33</v>
      </c>
      <c r="X66" s="249">
        <f>J66-W66</f>
        <v>837179.66999999993</v>
      </c>
    </row>
    <row r="67" spans="1:24" ht="36.75" x14ac:dyDescent="0.25">
      <c r="A67" s="208"/>
      <c r="B67" s="296"/>
      <c r="C67" s="277"/>
      <c r="D67" s="277"/>
      <c r="E67" s="278"/>
      <c r="F67" s="279"/>
      <c r="G67" s="297"/>
      <c r="H67" s="281"/>
      <c r="I67" s="282"/>
      <c r="J67" s="283"/>
      <c r="K67" s="298"/>
      <c r="L67" s="299"/>
      <c r="M67" s="300"/>
      <c r="N67" s="300" t="s">
        <v>95</v>
      </c>
      <c r="O67" s="284"/>
      <c r="P67" s="284"/>
      <c r="Q67" s="284"/>
      <c r="R67" s="284"/>
      <c r="S67" s="284"/>
      <c r="T67" s="284"/>
      <c r="U67" s="284"/>
      <c r="V67" s="285"/>
      <c r="W67" s="286"/>
      <c r="X67" s="294"/>
    </row>
    <row r="68" spans="1:24" ht="15.75" thickBot="1" x14ac:dyDescent="0.3">
      <c r="A68" s="208"/>
      <c r="B68" s="59"/>
      <c r="C68" s="60"/>
      <c r="D68" s="60"/>
      <c r="E68" s="61"/>
      <c r="F68" s="62"/>
      <c r="G68" s="250"/>
      <c r="H68" s="64"/>
      <c r="I68" s="65"/>
      <c r="J68" s="66"/>
      <c r="K68" s="67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9"/>
      <c r="W68" s="70"/>
      <c r="X68" s="71"/>
    </row>
    <row r="69" spans="1:24" ht="39" thickBot="1" x14ac:dyDescent="0.3">
      <c r="A69" s="72" t="s">
        <v>64</v>
      </c>
      <c r="B69" s="169"/>
      <c r="C69" s="169"/>
      <c r="D69" s="170"/>
      <c r="E69" s="171"/>
      <c r="F69" s="252"/>
      <c r="G69" s="173">
        <f>SUM(G70)</f>
        <v>0</v>
      </c>
      <c r="H69" s="174">
        <f t="shared" ref="H69:X69" si="20">SUM(H70)</f>
        <v>0</v>
      </c>
      <c r="I69" s="175">
        <f t="shared" si="20"/>
        <v>0</v>
      </c>
      <c r="J69" s="176">
        <f t="shared" si="20"/>
        <v>0</v>
      </c>
      <c r="K69" s="174">
        <f t="shared" si="20"/>
        <v>0</v>
      </c>
      <c r="L69" s="177">
        <f t="shared" si="20"/>
        <v>0</v>
      </c>
      <c r="M69" s="177">
        <f t="shared" si="20"/>
        <v>0</v>
      </c>
      <c r="N69" s="177">
        <f t="shared" si="20"/>
        <v>0</v>
      </c>
      <c r="O69" s="177">
        <f t="shared" si="20"/>
        <v>0</v>
      </c>
      <c r="P69" s="177">
        <f t="shared" si="20"/>
        <v>0</v>
      </c>
      <c r="Q69" s="177">
        <f t="shared" si="20"/>
        <v>0</v>
      </c>
      <c r="R69" s="177">
        <f t="shared" si="20"/>
        <v>0</v>
      </c>
      <c r="S69" s="177">
        <f t="shared" si="20"/>
        <v>0</v>
      </c>
      <c r="T69" s="177">
        <f t="shared" si="20"/>
        <v>0</v>
      </c>
      <c r="U69" s="177">
        <f t="shared" si="20"/>
        <v>0</v>
      </c>
      <c r="V69" s="175">
        <f t="shared" si="20"/>
        <v>0</v>
      </c>
      <c r="W69" s="176">
        <f t="shared" si="20"/>
        <v>0</v>
      </c>
      <c r="X69" s="178">
        <f t="shared" si="20"/>
        <v>0</v>
      </c>
    </row>
    <row r="70" spans="1:24" ht="23.25" x14ac:dyDescent="0.25">
      <c r="A70" s="44" t="s">
        <v>65</v>
      </c>
      <c r="B70" s="45">
        <v>21</v>
      </c>
      <c r="C70" s="46">
        <v>472</v>
      </c>
      <c r="D70" s="46" t="s">
        <v>33</v>
      </c>
      <c r="E70" s="47"/>
      <c r="F70" s="48"/>
      <c r="G70" s="207">
        <v>0</v>
      </c>
      <c r="H70" s="100"/>
      <c r="I70" s="253"/>
      <c r="J70" s="52">
        <f>(G70+I70)-H70</f>
        <v>0</v>
      </c>
      <c r="K70" s="100"/>
      <c r="L70" s="101"/>
      <c r="M70" s="102"/>
      <c r="N70" s="102"/>
      <c r="O70" s="102"/>
      <c r="P70" s="102"/>
      <c r="Q70" s="102"/>
      <c r="R70" s="102"/>
      <c r="S70" s="102"/>
      <c r="T70" s="102"/>
      <c r="U70" s="102"/>
      <c r="V70" s="254"/>
      <c r="W70" s="56">
        <f>SUM(K70:V70)</f>
        <v>0</v>
      </c>
      <c r="X70" s="88">
        <f>J70-W70</f>
        <v>0</v>
      </c>
    </row>
    <row r="71" spans="1:24" ht="15.75" thickBot="1" x14ac:dyDescent="0.3">
      <c r="A71" s="208"/>
      <c r="B71" s="59"/>
      <c r="C71" s="60"/>
      <c r="D71" s="60"/>
      <c r="E71" s="61"/>
      <c r="F71" s="62"/>
      <c r="G71" s="255"/>
      <c r="H71" s="256"/>
      <c r="I71" s="257"/>
      <c r="J71" s="258"/>
      <c r="K71" s="67" t="s">
        <v>61</v>
      </c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9"/>
      <c r="W71" s="70"/>
      <c r="X71" s="71"/>
    </row>
    <row r="72" spans="1:24" ht="39" thickBot="1" x14ac:dyDescent="0.3">
      <c r="A72" s="72" t="s">
        <v>66</v>
      </c>
      <c r="B72" s="169"/>
      <c r="C72" s="169"/>
      <c r="D72" s="170"/>
      <c r="E72" s="171"/>
      <c r="F72" s="252"/>
      <c r="G72" s="173">
        <f>SUM(G73)</f>
        <v>0</v>
      </c>
      <c r="H72" s="174">
        <f t="shared" ref="H72:X72" si="21">SUM(H73)</f>
        <v>0</v>
      </c>
      <c r="I72" s="175">
        <f t="shared" si="21"/>
        <v>360000</v>
      </c>
      <c r="J72" s="176">
        <f t="shared" si="21"/>
        <v>360000</v>
      </c>
      <c r="K72" s="174">
        <f t="shared" si="21"/>
        <v>0</v>
      </c>
      <c r="L72" s="177">
        <f t="shared" si="21"/>
        <v>0</v>
      </c>
      <c r="M72" s="177">
        <f t="shared" si="21"/>
        <v>0</v>
      </c>
      <c r="N72" s="177">
        <f>SUM(N73)+348847.2</f>
        <v>348847.2</v>
      </c>
      <c r="O72" s="177">
        <f t="shared" si="21"/>
        <v>0</v>
      </c>
      <c r="P72" s="177">
        <f t="shared" si="21"/>
        <v>0</v>
      </c>
      <c r="Q72" s="177">
        <f t="shared" si="21"/>
        <v>0</v>
      </c>
      <c r="R72" s="177">
        <f t="shared" si="21"/>
        <v>0</v>
      </c>
      <c r="S72" s="177">
        <f t="shared" si="21"/>
        <v>0</v>
      </c>
      <c r="T72" s="177">
        <f t="shared" si="21"/>
        <v>0</v>
      </c>
      <c r="U72" s="177">
        <f t="shared" si="21"/>
        <v>0</v>
      </c>
      <c r="V72" s="175">
        <f t="shared" si="21"/>
        <v>0</v>
      </c>
      <c r="W72" s="176">
        <f t="shared" si="21"/>
        <v>348847.2</v>
      </c>
      <c r="X72" s="178">
        <f t="shared" si="21"/>
        <v>11152.799999999988</v>
      </c>
    </row>
    <row r="73" spans="1:24" ht="24.75" x14ac:dyDescent="0.25">
      <c r="A73" s="44" t="s">
        <v>67</v>
      </c>
      <c r="B73" s="45">
        <v>11</v>
      </c>
      <c r="C73" s="46">
        <v>472</v>
      </c>
      <c r="D73" s="46" t="s">
        <v>33</v>
      </c>
      <c r="E73" s="47"/>
      <c r="F73" s="48"/>
      <c r="G73" s="207">
        <v>0</v>
      </c>
      <c r="H73" s="100"/>
      <c r="I73" s="253">
        <v>360000</v>
      </c>
      <c r="J73" s="52">
        <f>(G73+I73)-H73</f>
        <v>360000</v>
      </c>
      <c r="K73" s="100"/>
      <c r="L73" s="101"/>
      <c r="M73" s="102"/>
      <c r="N73" s="322" t="s">
        <v>99</v>
      </c>
      <c r="O73" s="102"/>
      <c r="P73" s="102"/>
      <c r="Q73" s="102"/>
      <c r="R73" s="102"/>
      <c r="S73" s="102"/>
      <c r="T73" s="102"/>
      <c r="U73" s="102"/>
      <c r="V73" s="254"/>
      <c r="W73" s="56">
        <f>SUM(K73:V73)+348847.2</f>
        <v>348847.2</v>
      </c>
      <c r="X73" s="88">
        <f>J73-W73</f>
        <v>11152.799999999988</v>
      </c>
    </row>
    <row r="74" spans="1:24" ht="15.75" thickBot="1" x14ac:dyDescent="0.3">
      <c r="A74" s="208"/>
      <c r="B74" s="59"/>
      <c r="C74" s="60"/>
      <c r="D74" s="60"/>
      <c r="E74" s="61"/>
      <c r="F74" s="62"/>
      <c r="G74" s="255"/>
      <c r="H74" s="256"/>
      <c r="I74" s="257"/>
      <c r="J74" s="258"/>
      <c r="K74" s="67" t="s">
        <v>61</v>
      </c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9"/>
      <c r="W74" s="70"/>
      <c r="X74" s="71"/>
    </row>
    <row r="75" spans="1:24" ht="26.25" thickBot="1" x14ac:dyDescent="0.3">
      <c r="A75" s="72" t="s">
        <v>68</v>
      </c>
      <c r="B75" s="169"/>
      <c r="C75" s="169"/>
      <c r="D75" s="170"/>
      <c r="E75" s="171"/>
      <c r="F75" s="252"/>
      <c r="G75" s="173">
        <f>SUM(G76)</f>
        <v>0</v>
      </c>
      <c r="H75" s="174">
        <f t="shared" ref="H75:X75" si="22">SUM(H76)</f>
        <v>0</v>
      </c>
      <c r="I75" s="175">
        <f t="shared" si="22"/>
        <v>400000</v>
      </c>
      <c r="J75" s="176">
        <f t="shared" si="22"/>
        <v>400000</v>
      </c>
      <c r="K75" s="174">
        <f t="shared" si="22"/>
        <v>0</v>
      </c>
      <c r="L75" s="177">
        <f t="shared" si="22"/>
        <v>0</v>
      </c>
      <c r="M75" s="177">
        <f t="shared" si="22"/>
        <v>0</v>
      </c>
      <c r="N75" s="177">
        <f>SUM(N76)+398461.02</f>
        <v>398461.02</v>
      </c>
      <c r="O75" s="177">
        <f t="shared" si="22"/>
        <v>0</v>
      </c>
      <c r="P75" s="177">
        <f t="shared" si="22"/>
        <v>0</v>
      </c>
      <c r="Q75" s="177">
        <f t="shared" si="22"/>
        <v>0</v>
      </c>
      <c r="R75" s="177">
        <f t="shared" si="22"/>
        <v>0</v>
      </c>
      <c r="S75" s="177">
        <f t="shared" si="22"/>
        <v>0</v>
      </c>
      <c r="T75" s="177">
        <f t="shared" si="22"/>
        <v>0</v>
      </c>
      <c r="U75" s="177">
        <f t="shared" si="22"/>
        <v>0</v>
      </c>
      <c r="V75" s="175">
        <f t="shared" si="22"/>
        <v>0</v>
      </c>
      <c r="W75" s="176">
        <f t="shared" si="22"/>
        <v>398461.02</v>
      </c>
      <c r="X75" s="178">
        <f t="shared" si="22"/>
        <v>1538.9799999999814</v>
      </c>
    </row>
    <row r="76" spans="1:24" ht="24.75" x14ac:dyDescent="0.25">
      <c r="A76" s="44" t="s">
        <v>67</v>
      </c>
      <c r="B76" s="45">
        <v>11</v>
      </c>
      <c r="C76" s="46">
        <v>472</v>
      </c>
      <c r="D76" s="46" t="s">
        <v>33</v>
      </c>
      <c r="E76" s="47"/>
      <c r="F76" s="48"/>
      <c r="G76" s="207">
        <v>0</v>
      </c>
      <c r="H76" s="100"/>
      <c r="I76" s="253">
        <v>400000</v>
      </c>
      <c r="J76" s="52">
        <f>(G76+I76)-H76</f>
        <v>400000</v>
      </c>
      <c r="K76" s="100"/>
      <c r="L76" s="101"/>
      <c r="M76" s="102"/>
      <c r="N76" s="210" t="s">
        <v>100</v>
      </c>
      <c r="O76" s="102"/>
      <c r="P76" s="102"/>
      <c r="Q76" s="102"/>
      <c r="R76" s="102"/>
      <c r="S76" s="102"/>
      <c r="T76" s="102"/>
      <c r="U76" s="102"/>
      <c r="V76" s="254"/>
      <c r="W76" s="56">
        <f>SUM(K76:V76)+398461.02</f>
        <v>398461.02</v>
      </c>
      <c r="X76" s="88">
        <f>J76-W76</f>
        <v>1538.9799999999814</v>
      </c>
    </row>
    <row r="77" spans="1:24" ht="15.75" thickBot="1" x14ac:dyDescent="0.3">
      <c r="A77" s="208"/>
      <c r="B77" s="59"/>
      <c r="C77" s="60"/>
      <c r="D77" s="60"/>
      <c r="E77" s="61"/>
      <c r="F77" s="62"/>
      <c r="G77" s="255"/>
      <c r="H77" s="256"/>
      <c r="I77" s="257"/>
      <c r="J77" s="258"/>
      <c r="K77" s="67" t="s">
        <v>61</v>
      </c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9"/>
      <c r="W77" s="70"/>
      <c r="X77" s="71"/>
    </row>
    <row r="78" spans="1:24" ht="26.25" thickBot="1" x14ac:dyDescent="0.3">
      <c r="A78" s="72" t="s">
        <v>69</v>
      </c>
      <c r="B78" s="169"/>
      <c r="C78" s="169"/>
      <c r="D78" s="170"/>
      <c r="E78" s="171"/>
      <c r="F78" s="252"/>
      <c r="G78" s="173">
        <f>SUM(G79)</f>
        <v>0</v>
      </c>
      <c r="H78" s="174">
        <f t="shared" ref="H78:X78" si="23">SUM(H79)</f>
        <v>0</v>
      </c>
      <c r="I78" s="175">
        <f t="shared" si="23"/>
        <v>0</v>
      </c>
      <c r="J78" s="176">
        <f t="shared" si="23"/>
        <v>0</v>
      </c>
      <c r="K78" s="174">
        <f t="shared" si="23"/>
        <v>0</v>
      </c>
      <c r="L78" s="177">
        <f t="shared" si="23"/>
        <v>0</v>
      </c>
      <c r="M78" s="177">
        <f t="shared" si="23"/>
        <v>0</v>
      </c>
      <c r="N78" s="177">
        <f t="shared" si="23"/>
        <v>0</v>
      </c>
      <c r="O78" s="177">
        <f t="shared" si="23"/>
        <v>0</v>
      </c>
      <c r="P78" s="177">
        <f t="shared" si="23"/>
        <v>0</v>
      </c>
      <c r="Q78" s="177">
        <f t="shared" si="23"/>
        <v>0</v>
      </c>
      <c r="R78" s="177">
        <f t="shared" si="23"/>
        <v>0</v>
      </c>
      <c r="S78" s="177">
        <f t="shared" si="23"/>
        <v>0</v>
      </c>
      <c r="T78" s="177">
        <f t="shared" si="23"/>
        <v>0</v>
      </c>
      <c r="U78" s="177">
        <f t="shared" si="23"/>
        <v>0</v>
      </c>
      <c r="V78" s="175">
        <f t="shared" si="23"/>
        <v>0</v>
      </c>
      <c r="W78" s="176">
        <f t="shared" si="23"/>
        <v>0</v>
      </c>
      <c r="X78" s="178">
        <f t="shared" si="23"/>
        <v>0</v>
      </c>
    </row>
    <row r="79" spans="1:24" ht="23.25" x14ac:dyDescent="0.25">
      <c r="A79" s="44" t="s">
        <v>70</v>
      </c>
      <c r="B79" s="45">
        <v>21</v>
      </c>
      <c r="C79" s="46">
        <v>472</v>
      </c>
      <c r="D79" s="46" t="s">
        <v>33</v>
      </c>
      <c r="E79" s="47"/>
      <c r="F79" s="48"/>
      <c r="G79" s="207">
        <v>0</v>
      </c>
      <c r="H79" s="100"/>
      <c r="I79" s="253"/>
      <c r="J79" s="52">
        <f>(G79+I79)-H79</f>
        <v>0</v>
      </c>
      <c r="K79" s="100"/>
      <c r="L79" s="101"/>
      <c r="M79" s="102"/>
      <c r="N79" s="102"/>
      <c r="O79" s="102"/>
      <c r="P79" s="102"/>
      <c r="Q79" s="102"/>
      <c r="R79" s="102"/>
      <c r="S79" s="102"/>
      <c r="T79" s="102"/>
      <c r="U79" s="102"/>
      <c r="V79" s="254"/>
      <c r="W79" s="56">
        <f>SUM(K79:V79)</f>
        <v>0</v>
      </c>
      <c r="X79" s="88">
        <f>J79-W79</f>
        <v>0</v>
      </c>
    </row>
    <row r="80" spans="1:24" ht="15.75" thickBot="1" x14ac:dyDescent="0.3">
      <c r="A80" s="208"/>
      <c r="B80" s="59"/>
      <c r="C80" s="60"/>
      <c r="D80" s="60"/>
      <c r="E80" s="61"/>
      <c r="F80" s="62"/>
      <c r="G80" s="255"/>
      <c r="H80" s="256"/>
      <c r="I80" s="257"/>
      <c r="J80" s="258"/>
      <c r="K80" s="67" t="s">
        <v>61</v>
      </c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9"/>
      <c r="W80" s="70"/>
      <c r="X80" s="71"/>
    </row>
    <row r="81" spans="1:24" ht="54" customHeight="1" thickBot="1" x14ac:dyDescent="0.3">
      <c r="A81" s="72" t="s">
        <v>116</v>
      </c>
      <c r="B81" s="169"/>
      <c r="C81" s="169"/>
      <c r="D81" s="170"/>
      <c r="E81" s="171"/>
      <c r="F81" s="252"/>
      <c r="G81" s="173">
        <f>SUM(G82)</f>
        <v>0</v>
      </c>
      <c r="H81" s="174">
        <f t="shared" ref="H81:X81" si="24">SUM(H82)</f>
        <v>0</v>
      </c>
      <c r="I81" s="175">
        <f t="shared" si="24"/>
        <v>5000000</v>
      </c>
      <c r="J81" s="176">
        <f t="shared" si="24"/>
        <v>5000000</v>
      </c>
      <c r="K81" s="174">
        <f t="shared" si="24"/>
        <v>0</v>
      </c>
      <c r="L81" s="177">
        <f t="shared" si="24"/>
        <v>0</v>
      </c>
      <c r="M81" s="177">
        <f t="shared" si="24"/>
        <v>0</v>
      </c>
      <c r="N81" s="177">
        <f t="shared" si="24"/>
        <v>0</v>
      </c>
      <c r="O81" s="177">
        <f t="shared" si="24"/>
        <v>340014</v>
      </c>
      <c r="P81" s="177">
        <f t="shared" si="24"/>
        <v>0</v>
      </c>
      <c r="Q81" s="177">
        <f t="shared" si="24"/>
        <v>0</v>
      </c>
      <c r="R81" s="177">
        <f t="shared" si="24"/>
        <v>0</v>
      </c>
      <c r="S81" s="177">
        <f t="shared" si="24"/>
        <v>0</v>
      </c>
      <c r="T81" s="177">
        <f t="shared" si="24"/>
        <v>0</v>
      </c>
      <c r="U81" s="177">
        <f t="shared" si="24"/>
        <v>0</v>
      </c>
      <c r="V81" s="175">
        <f t="shared" si="24"/>
        <v>0</v>
      </c>
      <c r="W81" s="176">
        <f t="shared" si="24"/>
        <v>340014</v>
      </c>
      <c r="X81" s="178">
        <f t="shared" si="24"/>
        <v>4659986</v>
      </c>
    </row>
    <row r="82" spans="1:24" ht="32.25" customHeight="1" x14ac:dyDescent="0.25">
      <c r="A82" s="44" t="s">
        <v>117</v>
      </c>
      <c r="B82" s="45">
        <v>11</v>
      </c>
      <c r="C82" s="46">
        <v>436</v>
      </c>
      <c r="D82" s="46" t="s">
        <v>33</v>
      </c>
      <c r="E82" s="47"/>
      <c r="F82" s="48"/>
      <c r="G82" s="207">
        <v>0</v>
      </c>
      <c r="H82" s="100"/>
      <c r="I82" s="253">
        <v>5000000</v>
      </c>
      <c r="J82" s="52">
        <f>(G82+I82)-H82</f>
        <v>5000000</v>
      </c>
      <c r="K82" s="100"/>
      <c r="L82" s="101"/>
      <c r="M82" s="102"/>
      <c r="N82" s="102"/>
      <c r="O82" s="102">
        <v>340014</v>
      </c>
      <c r="P82" s="102"/>
      <c r="Q82" s="102"/>
      <c r="R82" s="102"/>
      <c r="S82" s="102"/>
      <c r="T82" s="102"/>
      <c r="U82" s="102"/>
      <c r="V82" s="254"/>
      <c r="W82" s="56">
        <f>SUM(K82:V82)</f>
        <v>340014</v>
      </c>
      <c r="X82" s="88">
        <f>J82-W82</f>
        <v>4659986</v>
      </c>
    </row>
    <row r="83" spans="1:24" ht="15.75" thickBot="1" x14ac:dyDescent="0.3">
      <c r="A83" s="208"/>
      <c r="B83" s="59"/>
      <c r="C83" s="60"/>
      <c r="D83" s="60"/>
      <c r="E83" s="61"/>
      <c r="F83" s="62"/>
      <c r="G83" s="255"/>
      <c r="H83" s="256"/>
      <c r="I83" s="257"/>
      <c r="J83" s="258"/>
      <c r="K83" s="67" t="s">
        <v>61</v>
      </c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9"/>
      <c r="W83" s="70"/>
      <c r="X83" s="71"/>
    </row>
    <row r="84" spans="1:24" ht="28.5" thickTop="1" thickBot="1" x14ac:dyDescent="0.35">
      <c r="A84" s="27" t="s">
        <v>91</v>
      </c>
      <c r="B84" s="330" t="s">
        <v>30</v>
      </c>
      <c r="C84" s="331"/>
      <c r="D84" s="331"/>
      <c r="E84" s="331"/>
      <c r="F84" s="332"/>
      <c r="G84" s="191">
        <f>SUM(G86:G86)</f>
        <v>3000000</v>
      </c>
      <c r="H84" s="192">
        <f>SUM(H86:H86)</f>
        <v>0</v>
      </c>
      <c r="I84" s="193">
        <f>SUM(I86:I86)</f>
        <v>0</v>
      </c>
      <c r="J84" s="194">
        <f>SUM(J86:J86)</f>
        <v>3000000</v>
      </c>
      <c r="K84" s="192">
        <f t="shared" ref="K84:X84" si="25">SUM(K86:K86)</f>
        <v>0</v>
      </c>
      <c r="L84" s="195">
        <f t="shared" si="25"/>
        <v>0</v>
      </c>
      <c r="M84" s="195">
        <f t="shared" si="25"/>
        <v>0</v>
      </c>
      <c r="N84" s="195">
        <f t="shared" si="25"/>
        <v>1000000</v>
      </c>
      <c r="O84" s="195">
        <f t="shared" si="25"/>
        <v>250000</v>
      </c>
      <c r="P84" s="195">
        <f t="shared" si="25"/>
        <v>0</v>
      </c>
      <c r="Q84" s="195">
        <f t="shared" si="25"/>
        <v>0</v>
      </c>
      <c r="R84" s="195">
        <f t="shared" si="25"/>
        <v>0</v>
      </c>
      <c r="S84" s="195">
        <f t="shared" si="25"/>
        <v>0</v>
      </c>
      <c r="T84" s="195">
        <f t="shared" si="25"/>
        <v>0</v>
      </c>
      <c r="U84" s="195">
        <f t="shared" si="25"/>
        <v>0</v>
      </c>
      <c r="V84" s="193">
        <f t="shared" si="25"/>
        <v>0</v>
      </c>
      <c r="W84" s="194">
        <f>SUM(W86:W86)</f>
        <v>1250000</v>
      </c>
      <c r="X84" s="196">
        <f t="shared" si="25"/>
        <v>1750000</v>
      </c>
    </row>
    <row r="85" spans="1:24" ht="27" thickTop="1" thickBot="1" x14ac:dyDescent="0.35">
      <c r="A85" s="260" t="s">
        <v>72</v>
      </c>
      <c r="B85" s="261"/>
      <c r="C85" s="261"/>
      <c r="D85" s="261"/>
      <c r="E85" s="261"/>
      <c r="F85" s="262"/>
      <c r="G85" s="263">
        <f>SUM(G86)</f>
        <v>3000000</v>
      </c>
      <c r="H85" s="264">
        <f t="shared" ref="H85:X85" si="26">SUM(H86)</f>
        <v>0</v>
      </c>
      <c r="I85" s="265">
        <f t="shared" si="26"/>
        <v>0</v>
      </c>
      <c r="J85" s="266">
        <f t="shared" si="26"/>
        <v>3000000</v>
      </c>
      <c r="K85" s="264">
        <f t="shared" si="26"/>
        <v>0</v>
      </c>
      <c r="L85" s="267">
        <f t="shared" si="26"/>
        <v>0</v>
      </c>
      <c r="M85" s="267">
        <f t="shared" si="26"/>
        <v>0</v>
      </c>
      <c r="N85" s="267">
        <f t="shared" si="26"/>
        <v>1000000</v>
      </c>
      <c r="O85" s="267">
        <f t="shared" si="26"/>
        <v>250000</v>
      </c>
      <c r="P85" s="267">
        <f t="shared" si="26"/>
        <v>0</v>
      </c>
      <c r="Q85" s="267">
        <f t="shared" si="26"/>
        <v>0</v>
      </c>
      <c r="R85" s="267">
        <f t="shared" si="26"/>
        <v>0</v>
      </c>
      <c r="S85" s="267">
        <f t="shared" si="26"/>
        <v>0</v>
      </c>
      <c r="T85" s="267">
        <f t="shared" si="26"/>
        <v>0</v>
      </c>
      <c r="U85" s="267">
        <f t="shared" si="26"/>
        <v>0</v>
      </c>
      <c r="V85" s="265">
        <f t="shared" si="26"/>
        <v>0</v>
      </c>
      <c r="W85" s="266">
        <f t="shared" si="26"/>
        <v>1250000</v>
      </c>
      <c r="X85" s="268">
        <f t="shared" si="26"/>
        <v>1750000</v>
      </c>
    </row>
    <row r="86" spans="1:24" ht="23.25" x14ac:dyDescent="0.25">
      <c r="A86" s="269" t="s">
        <v>73</v>
      </c>
      <c r="B86" s="96">
        <v>11</v>
      </c>
      <c r="C86" s="96">
        <v>437</v>
      </c>
      <c r="D86" s="97" t="s">
        <v>33</v>
      </c>
      <c r="E86" s="98"/>
      <c r="F86" s="99"/>
      <c r="G86" s="49">
        <v>3000000</v>
      </c>
      <c r="H86" s="50"/>
      <c r="I86" s="51"/>
      <c r="J86" s="52">
        <f>G86-H86+I86</f>
        <v>3000000</v>
      </c>
      <c r="K86" s="209"/>
      <c r="L86" s="54"/>
      <c r="M86" s="54"/>
      <c r="N86" s="54">
        <v>1000000</v>
      </c>
      <c r="O86" s="54">
        <v>250000</v>
      </c>
      <c r="P86" s="54"/>
      <c r="Q86" s="54"/>
      <c r="R86" s="54"/>
      <c r="S86" s="54"/>
      <c r="T86" s="54"/>
      <c r="U86" s="54"/>
      <c r="V86" s="55"/>
      <c r="W86" s="56">
        <f>SUM(K86:V86)</f>
        <v>1250000</v>
      </c>
      <c r="X86" s="57">
        <f>J86-W86</f>
        <v>1750000</v>
      </c>
    </row>
    <row r="87" spans="1:24" ht="15.75" thickBot="1" x14ac:dyDescent="0.3">
      <c r="A87" s="270"/>
      <c r="B87" s="271"/>
      <c r="C87" s="271"/>
      <c r="D87" s="272"/>
      <c r="E87" s="273"/>
      <c r="F87" s="274"/>
      <c r="G87" s="216"/>
      <c r="H87" s="217"/>
      <c r="I87" s="218"/>
      <c r="J87" s="219"/>
      <c r="K87" s="220"/>
      <c r="L87" s="221"/>
      <c r="M87" s="221"/>
      <c r="N87" s="221"/>
      <c r="O87" s="221"/>
      <c r="P87" s="221"/>
      <c r="Q87" s="221"/>
      <c r="R87" s="221"/>
      <c r="S87" s="222"/>
      <c r="T87" s="221"/>
      <c r="U87" s="221"/>
      <c r="V87" s="223"/>
      <c r="W87" s="224"/>
      <c r="X87" s="275"/>
    </row>
  </sheetData>
  <mergeCells count="13">
    <mergeCell ref="K6:W6"/>
    <mergeCell ref="A1:X1"/>
    <mergeCell ref="A2:X2"/>
    <mergeCell ref="A3:X3"/>
    <mergeCell ref="A4:X4"/>
    <mergeCell ref="A5:X5"/>
    <mergeCell ref="B84:F84"/>
    <mergeCell ref="B8:F8"/>
    <mergeCell ref="B9:F9"/>
    <mergeCell ref="A20:A22"/>
    <mergeCell ref="A33:A35"/>
    <mergeCell ref="B36:F36"/>
    <mergeCell ref="A55:A57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41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024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7"/>
  <sheetViews>
    <sheetView tabSelected="1" zoomScaleNormal="100" zoomScaleSheetLayoutView="39" workbookViewId="0">
      <selection activeCell="A11" sqref="A1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4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4" ht="16.5" thickBot="1" x14ac:dyDescent="0.3">
      <c r="A5" s="349" t="s">
        <v>112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4" ht="15.75" thickBot="1" x14ac:dyDescent="0.3">
      <c r="A6" s="1" t="s">
        <v>119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44.25" customHeight="1" x14ac:dyDescent="0.3">
      <c r="A7" s="6" t="s">
        <v>86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4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 t="shared" ref="G8:X8" si="0">SUM(G9+G36+G84)</f>
        <v>253949287</v>
      </c>
      <c r="H8" s="22">
        <f t="shared" si="0"/>
        <v>760000</v>
      </c>
      <c r="I8" s="23">
        <f t="shared" si="0"/>
        <v>760000</v>
      </c>
      <c r="J8" s="24">
        <f t="shared" si="0"/>
        <v>253949287</v>
      </c>
      <c r="K8" s="22">
        <f t="shared" si="0"/>
        <v>13996830.4</v>
      </c>
      <c r="L8" s="25">
        <f t="shared" si="0"/>
        <v>16936662.34</v>
      </c>
      <c r="M8" s="25">
        <f t="shared" si="0"/>
        <v>11796360.789999999</v>
      </c>
      <c r="N8" s="25">
        <f t="shared" si="0"/>
        <v>23398723.329999998</v>
      </c>
      <c r="O8" s="25">
        <f t="shared" si="0"/>
        <v>18847382.41</v>
      </c>
      <c r="P8" s="25">
        <f t="shared" si="0"/>
        <v>17318764.960000001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87311094.230000004</v>
      </c>
      <c r="X8" s="26">
        <f t="shared" si="0"/>
        <v>166638192.77000001</v>
      </c>
    </row>
    <row r="9" spans="1:24" ht="54" thickTop="1" thickBot="1" x14ac:dyDescent="0.35">
      <c r="A9" s="27" t="s">
        <v>92</v>
      </c>
      <c r="B9" s="330" t="s">
        <v>30</v>
      </c>
      <c r="C9" s="331"/>
      <c r="D9" s="331"/>
      <c r="E9" s="331"/>
      <c r="F9" s="332"/>
      <c r="G9" s="28">
        <f>SUM(G10+G14+G18+G23+G28+G31)</f>
        <v>227987368</v>
      </c>
      <c r="H9" s="29">
        <f t="shared" ref="H9:X9" si="1">SUM(H10+H14+H18+H23+H28+H31)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16368487</v>
      </c>
      <c r="M9" s="32">
        <f t="shared" si="1"/>
        <v>10375373</v>
      </c>
      <c r="N9" s="32">
        <f t="shared" si="1"/>
        <v>19187130</v>
      </c>
      <c r="O9" s="32">
        <f t="shared" si="1"/>
        <v>16763547</v>
      </c>
      <c r="P9" s="32">
        <f t="shared" si="1"/>
        <v>16214317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77617225</v>
      </c>
      <c r="X9" s="33">
        <f t="shared" si="1"/>
        <v>150370143</v>
      </c>
    </row>
    <row r="10" spans="1:24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>SUM(L11:L11)+1600000</f>
        <v>4600000</v>
      </c>
      <c r="M10" s="42">
        <f t="shared" si="2"/>
        <v>4500000</v>
      </c>
      <c r="N10" s="42">
        <f>SUM(N11:N11)+359849</f>
        <v>3490833</v>
      </c>
      <c r="O10" s="42">
        <f>SUM(O11:O11)+701700</f>
        <v>2701700</v>
      </c>
      <c r="P10" s="42">
        <f t="shared" si="2"/>
        <v>3130984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20523517</v>
      </c>
      <c r="X10" s="43">
        <f t="shared" si="2"/>
        <v>17048290</v>
      </c>
    </row>
    <row r="11" spans="1:24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>
        <v>4500000</v>
      </c>
      <c r="N11" s="54">
        <v>3130984</v>
      </c>
      <c r="O11" s="54">
        <v>2000000</v>
      </c>
      <c r="P11" s="54">
        <v>3130984</v>
      </c>
      <c r="Q11" s="54"/>
      <c r="R11" s="54"/>
      <c r="S11" s="54"/>
      <c r="T11" s="54"/>
      <c r="U11" s="54"/>
      <c r="V11" s="55"/>
      <c r="W11" s="56">
        <f>SUM(K11:V11)+1600000+359849+701700</f>
        <v>20523517</v>
      </c>
      <c r="X11" s="57">
        <f t="shared" ref="X11" si="3">J11-W11</f>
        <v>17048290</v>
      </c>
    </row>
    <row r="12" spans="1:24" ht="36" customHeight="1" x14ac:dyDescent="0.25">
      <c r="A12" s="89"/>
      <c r="B12" s="59"/>
      <c r="C12" s="277"/>
      <c r="D12" s="277"/>
      <c r="E12" s="278"/>
      <c r="F12" s="279"/>
      <c r="G12" s="280"/>
      <c r="H12" s="281"/>
      <c r="I12" s="282"/>
      <c r="J12" s="283"/>
      <c r="K12" s="281"/>
      <c r="L12" s="288" t="s">
        <v>80</v>
      </c>
      <c r="M12" s="284"/>
      <c r="N12" s="323" t="s">
        <v>102</v>
      </c>
      <c r="O12" s="328" t="s">
        <v>114</v>
      </c>
      <c r="P12" s="284"/>
      <c r="Q12" s="284"/>
      <c r="R12" s="284"/>
      <c r="S12" s="284"/>
      <c r="T12" s="284"/>
      <c r="U12" s="284"/>
      <c r="V12" s="285"/>
      <c r="W12" s="286"/>
      <c r="X12" s="287"/>
    </row>
    <row r="13" spans="1:24" ht="15.75" thickBot="1" x14ac:dyDescent="0.3">
      <c r="A13" s="58"/>
      <c r="B13" s="59"/>
      <c r="C13" s="60"/>
      <c r="D13" s="60"/>
      <c r="E13" s="61"/>
      <c r="F13" s="62"/>
      <c r="G13" s="63"/>
      <c r="H13" s="64"/>
      <c r="I13" s="65"/>
      <c r="J13" s="66"/>
      <c r="K13" s="67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  <c r="W13" s="70"/>
      <c r="X13" s="71"/>
    </row>
    <row r="14" spans="1:24" ht="39" thickBot="1" x14ac:dyDescent="0.3">
      <c r="A14" s="72" t="s">
        <v>34</v>
      </c>
      <c r="B14" s="73"/>
      <c r="C14" s="73"/>
      <c r="D14" s="73"/>
      <c r="E14" s="74"/>
      <c r="F14" s="75"/>
      <c r="G14" s="76">
        <f>SUM(G15:G15)</f>
        <v>32000000</v>
      </c>
      <c r="H14" s="77">
        <f t="shared" ref="H14:X14" si="4">SUM(H15:H15)</f>
        <v>0</v>
      </c>
      <c r="I14" s="78">
        <f t="shared" si="4"/>
        <v>0</v>
      </c>
      <c r="J14" s="79">
        <f t="shared" si="4"/>
        <v>32000000</v>
      </c>
      <c r="K14" s="77">
        <f t="shared" si="4"/>
        <v>1900000</v>
      </c>
      <c r="L14" s="80">
        <f>SUM(L15:L15)+1430320</f>
        <v>3430320</v>
      </c>
      <c r="M14" s="80">
        <f t="shared" si="4"/>
        <v>2666373</v>
      </c>
      <c r="N14" s="80">
        <f t="shared" si="4"/>
        <v>2666667</v>
      </c>
      <c r="O14" s="80">
        <f t="shared" si="4"/>
        <v>1800000</v>
      </c>
      <c r="P14" s="80">
        <f t="shared" si="4"/>
        <v>1500000</v>
      </c>
      <c r="Q14" s="80">
        <f t="shared" si="4"/>
        <v>0</v>
      </c>
      <c r="R14" s="80">
        <f t="shared" si="4"/>
        <v>0</v>
      </c>
      <c r="S14" s="80">
        <f t="shared" si="4"/>
        <v>0</v>
      </c>
      <c r="T14" s="80">
        <f t="shared" si="4"/>
        <v>0</v>
      </c>
      <c r="U14" s="80">
        <f t="shared" si="4"/>
        <v>0</v>
      </c>
      <c r="V14" s="78">
        <f t="shared" si="4"/>
        <v>0</v>
      </c>
      <c r="W14" s="79">
        <f t="shared" si="4"/>
        <v>13963360</v>
      </c>
      <c r="X14" s="81">
        <f t="shared" si="4"/>
        <v>18036640</v>
      </c>
    </row>
    <row r="15" spans="1:24" ht="23.25" x14ac:dyDescent="0.25">
      <c r="A15" s="44" t="s">
        <v>35</v>
      </c>
      <c r="B15" s="46">
        <v>11</v>
      </c>
      <c r="C15" s="46">
        <v>453</v>
      </c>
      <c r="D15" s="46" t="s">
        <v>33</v>
      </c>
      <c r="E15" s="47"/>
      <c r="F15" s="82"/>
      <c r="G15" s="49">
        <v>32000000</v>
      </c>
      <c r="H15" s="83"/>
      <c r="I15" s="82"/>
      <c r="J15" s="52">
        <f>(G15+I15)-H15</f>
        <v>32000000</v>
      </c>
      <c r="K15" s="84">
        <v>1900000</v>
      </c>
      <c r="L15" s="85">
        <v>2000000</v>
      </c>
      <c r="M15" s="86">
        <v>2666373</v>
      </c>
      <c r="N15" s="86">
        <v>2666667</v>
      </c>
      <c r="O15" s="86">
        <v>1800000</v>
      </c>
      <c r="P15" s="86">
        <v>1500000</v>
      </c>
      <c r="Q15" s="86"/>
      <c r="R15" s="86"/>
      <c r="S15" s="86"/>
      <c r="T15" s="86"/>
      <c r="U15" s="86"/>
      <c r="V15" s="87"/>
      <c r="W15" s="56">
        <f>SUM(K15:V15)+1430320</f>
        <v>13963360</v>
      </c>
      <c r="X15" s="88">
        <f>J15-W15</f>
        <v>18036640</v>
      </c>
    </row>
    <row r="16" spans="1:24" ht="32.25" customHeight="1" x14ac:dyDescent="0.25">
      <c r="A16" s="89"/>
      <c r="B16" s="60"/>
      <c r="C16" s="60"/>
      <c r="D16" s="60"/>
      <c r="E16" s="61"/>
      <c r="F16" s="91"/>
      <c r="G16" s="280"/>
      <c r="H16" s="289"/>
      <c r="I16" s="290"/>
      <c r="J16" s="283"/>
      <c r="K16" s="291"/>
      <c r="L16" s="288" t="s">
        <v>81</v>
      </c>
      <c r="M16" s="292"/>
      <c r="N16" s="292"/>
      <c r="O16" s="292"/>
      <c r="P16" s="292"/>
      <c r="Q16" s="292"/>
      <c r="R16" s="292"/>
      <c r="S16" s="292"/>
      <c r="T16" s="292"/>
      <c r="U16" s="292"/>
      <c r="V16" s="293"/>
      <c r="W16" s="286"/>
      <c r="X16" s="294"/>
    </row>
    <row r="17" spans="1:25" ht="15.75" thickBot="1" x14ac:dyDescent="0.3">
      <c r="A17" s="89"/>
      <c r="B17" s="59"/>
      <c r="C17" s="60"/>
      <c r="D17" s="60"/>
      <c r="E17" s="61"/>
      <c r="F17" s="62"/>
      <c r="G17" s="63"/>
      <c r="H17" s="90"/>
      <c r="I17" s="91"/>
      <c r="J17" s="66"/>
      <c r="K17" s="90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4"/>
      <c r="W17" s="70"/>
      <c r="X17" s="71"/>
    </row>
    <row r="18" spans="1:25" ht="26.25" thickBot="1" x14ac:dyDescent="0.3">
      <c r="A18" s="72" t="s">
        <v>36</v>
      </c>
      <c r="B18" s="73"/>
      <c r="C18" s="73"/>
      <c r="D18" s="73"/>
      <c r="E18" s="74"/>
      <c r="F18" s="75"/>
      <c r="G18" s="76">
        <f>SUM(G19:G21)</f>
        <v>31550000</v>
      </c>
      <c r="H18" s="77">
        <f t="shared" ref="H18:X18" si="5">SUM(H19:H21)</f>
        <v>0</v>
      </c>
      <c r="I18" s="78">
        <f t="shared" si="5"/>
        <v>0</v>
      </c>
      <c r="J18" s="79">
        <f t="shared" si="5"/>
        <v>31550000</v>
      </c>
      <c r="K18" s="77">
        <f t="shared" si="5"/>
        <v>2818653</v>
      </c>
      <c r="L18" s="80">
        <f t="shared" si="5"/>
        <v>2629167</v>
      </c>
      <c r="M18" s="80">
        <f t="shared" si="5"/>
        <v>2500000</v>
      </c>
      <c r="N18" s="80">
        <f t="shared" si="5"/>
        <v>2624167</v>
      </c>
      <c r="O18" s="80">
        <f t="shared" si="5"/>
        <v>2500000</v>
      </c>
      <c r="P18" s="80">
        <f t="shared" si="5"/>
        <v>2000000</v>
      </c>
      <c r="Q18" s="80">
        <f t="shared" si="5"/>
        <v>0</v>
      </c>
      <c r="R18" s="80">
        <f t="shared" si="5"/>
        <v>0</v>
      </c>
      <c r="S18" s="80">
        <f t="shared" si="5"/>
        <v>0</v>
      </c>
      <c r="T18" s="80">
        <f t="shared" si="5"/>
        <v>0</v>
      </c>
      <c r="U18" s="80">
        <f t="shared" si="5"/>
        <v>0</v>
      </c>
      <c r="V18" s="78">
        <f t="shared" si="5"/>
        <v>0</v>
      </c>
      <c r="W18" s="79">
        <f t="shared" si="5"/>
        <v>15071987</v>
      </c>
      <c r="X18" s="81">
        <f t="shared" si="5"/>
        <v>16478013</v>
      </c>
      <c r="Y18" s="95"/>
    </row>
    <row r="19" spans="1:25" ht="34.5" x14ac:dyDescent="0.25">
      <c r="A19" s="44" t="s">
        <v>37</v>
      </c>
      <c r="B19" s="96">
        <v>21</v>
      </c>
      <c r="C19" s="96">
        <v>453</v>
      </c>
      <c r="D19" s="97" t="s">
        <v>75</v>
      </c>
      <c r="E19" s="98"/>
      <c r="F19" s="99"/>
      <c r="G19" s="49">
        <v>25550000</v>
      </c>
      <c r="H19" s="50"/>
      <c r="I19" s="51"/>
      <c r="J19" s="52">
        <f>(G19+I19)-H19</f>
        <v>25550000</v>
      </c>
      <c r="K19" s="100">
        <v>1818653</v>
      </c>
      <c r="L19" s="101">
        <v>2129167</v>
      </c>
      <c r="M19" s="102">
        <v>2000000</v>
      </c>
      <c r="N19" s="102">
        <v>2124167</v>
      </c>
      <c r="O19" s="54">
        <v>2000000</v>
      </c>
      <c r="P19" s="54">
        <v>1500000</v>
      </c>
      <c r="Q19" s="54"/>
      <c r="R19" s="54"/>
      <c r="S19" s="54"/>
      <c r="T19" s="54"/>
      <c r="U19" s="54"/>
      <c r="V19" s="55"/>
      <c r="W19" s="56">
        <f>SUM(K19:V19)</f>
        <v>11571987</v>
      </c>
      <c r="X19" s="88">
        <f>J19-W19</f>
        <v>13978013</v>
      </c>
    </row>
    <row r="20" spans="1:25" ht="6.75" customHeight="1" x14ac:dyDescent="0.25">
      <c r="A20" s="335"/>
      <c r="B20" s="103"/>
      <c r="C20" s="103"/>
      <c r="D20" s="104"/>
      <c r="E20" s="105"/>
      <c r="F20" s="106"/>
      <c r="G20" s="107"/>
      <c r="H20" s="108"/>
      <c r="I20" s="109"/>
      <c r="J20" s="110"/>
      <c r="K20" s="108"/>
      <c r="L20" s="111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14"/>
      <c r="X20" s="115"/>
    </row>
    <row r="21" spans="1:25" x14ac:dyDescent="0.25">
      <c r="A21" s="336"/>
      <c r="B21" s="116">
        <v>21</v>
      </c>
      <c r="C21" s="116">
        <v>533</v>
      </c>
      <c r="D21" s="117" t="s">
        <v>75</v>
      </c>
      <c r="E21" s="118"/>
      <c r="F21" s="119"/>
      <c r="G21" s="120">
        <v>6000000</v>
      </c>
      <c r="H21" s="121"/>
      <c r="I21" s="122"/>
      <c r="J21" s="123">
        <f>(G21+I21)-H21</f>
        <v>6000000</v>
      </c>
      <c r="K21" s="124">
        <v>1000000</v>
      </c>
      <c r="L21" s="125">
        <v>500000</v>
      </c>
      <c r="M21" s="126">
        <v>500000</v>
      </c>
      <c r="N21" s="126">
        <v>500000</v>
      </c>
      <c r="O21" s="127">
        <v>500000</v>
      </c>
      <c r="P21" s="127">
        <v>500000</v>
      </c>
      <c r="Q21" s="127"/>
      <c r="R21" s="127"/>
      <c r="S21" s="127"/>
      <c r="T21" s="127"/>
      <c r="U21" s="127"/>
      <c r="V21" s="128"/>
      <c r="W21" s="129">
        <f t="shared" ref="W21" si="6">SUM(K21:V21)</f>
        <v>3500000</v>
      </c>
      <c r="X21" s="130">
        <f>J21-W21</f>
        <v>2500000</v>
      </c>
    </row>
    <row r="22" spans="1:25" ht="15.75" thickBot="1" x14ac:dyDescent="0.3">
      <c r="A22" s="337"/>
      <c r="B22" s="131"/>
      <c r="C22" s="131"/>
      <c r="D22" s="132"/>
      <c r="E22" s="133"/>
      <c r="F22" s="134"/>
      <c r="G22" s="63"/>
      <c r="H22" s="64"/>
      <c r="I22" s="65"/>
      <c r="J22" s="66"/>
      <c r="K22" s="135"/>
      <c r="L22" s="136"/>
      <c r="M22" s="137"/>
      <c r="N22" s="137"/>
      <c r="O22" s="68"/>
      <c r="P22" s="68"/>
      <c r="Q22" s="68"/>
      <c r="R22" s="68"/>
      <c r="S22" s="68"/>
      <c r="T22" s="68"/>
      <c r="U22" s="68"/>
      <c r="V22" s="69"/>
      <c r="W22" s="70"/>
      <c r="X22" s="71"/>
    </row>
    <row r="23" spans="1:25" ht="26.25" thickBot="1" x14ac:dyDescent="0.3">
      <c r="A23" s="72" t="s">
        <v>38</v>
      </c>
      <c r="B23" s="73"/>
      <c r="C23" s="73"/>
      <c r="D23" s="73"/>
      <c r="E23" s="74"/>
      <c r="F23" s="75"/>
      <c r="G23" s="76">
        <f>SUM(G24:G26)</f>
        <v>3500000</v>
      </c>
      <c r="H23" s="77">
        <f t="shared" ref="H23:X23" si="7">SUM(H24:H26)</f>
        <v>0</v>
      </c>
      <c r="I23" s="78">
        <f t="shared" si="7"/>
        <v>0</v>
      </c>
      <c r="J23" s="79">
        <f t="shared" si="7"/>
        <v>3500000</v>
      </c>
      <c r="K23" s="77">
        <f t="shared" si="7"/>
        <v>500000</v>
      </c>
      <c r="L23" s="80">
        <f t="shared" si="7"/>
        <v>125000</v>
      </c>
      <c r="M23" s="80">
        <f t="shared" si="7"/>
        <v>125000</v>
      </c>
      <c r="N23" s="80">
        <f t="shared" si="7"/>
        <v>125000</v>
      </c>
      <c r="O23" s="80">
        <f t="shared" si="7"/>
        <v>125000</v>
      </c>
      <c r="P23" s="80">
        <f t="shared" si="7"/>
        <v>0</v>
      </c>
      <c r="Q23" s="80">
        <f t="shared" si="7"/>
        <v>0</v>
      </c>
      <c r="R23" s="80">
        <f t="shared" si="7"/>
        <v>0</v>
      </c>
      <c r="S23" s="80">
        <f t="shared" si="7"/>
        <v>0</v>
      </c>
      <c r="T23" s="80">
        <f t="shared" si="7"/>
        <v>0</v>
      </c>
      <c r="U23" s="80">
        <f t="shared" si="7"/>
        <v>0</v>
      </c>
      <c r="V23" s="78">
        <f t="shared" si="7"/>
        <v>0</v>
      </c>
      <c r="W23" s="79">
        <f t="shared" si="7"/>
        <v>1000000</v>
      </c>
      <c r="X23" s="81">
        <f t="shared" si="7"/>
        <v>2500000</v>
      </c>
    </row>
    <row r="24" spans="1:25" ht="23.25" x14ac:dyDescent="0.25">
      <c r="A24" s="44" t="s">
        <v>39</v>
      </c>
      <c r="B24" s="45">
        <v>11</v>
      </c>
      <c r="C24" s="46">
        <v>461</v>
      </c>
      <c r="D24" s="46" t="s">
        <v>33</v>
      </c>
      <c r="E24" s="47"/>
      <c r="F24" s="48"/>
      <c r="G24" s="49">
        <v>1500000</v>
      </c>
      <c r="H24" s="50"/>
      <c r="I24" s="51"/>
      <c r="J24" s="52">
        <f>(G24+I24)-H24</f>
        <v>1500000</v>
      </c>
      <c r="K24" s="50">
        <v>500000</v>
      </c>
      <c r="L24" s="53">
        <v>125000</v>
      </c>
      <c r="M24" s="54">
        <v>125000</v>
      </c>
      <c r="N24" s="54">
        <v>125000</v>
      </c>
      <c r="O24" s="54">
        <v>125000</v>
      </c>
      <c r="P24" s="54"/>
      <c r="Q24" s="54"/>
      <c r="R24" s="54"/>
      <c r="S24" s="54"/>
      <c r="T24" s="54"/>
      <c r="U24" s="54"/>
      <c r="V24" s="55"/>
      <c r="W24" s="56">
        <f>SUM(K24:V24)</f>
        <v>1000000</v>
      </c>
      <c r="X24" s="88">
        <f>J24-W24</f>
        <v>500000</v>
      </c>
    </row>
    <row r="25" spans="1:25" ht="6" customHeight="1" x14ac:dyDescent="0.25">
      <c r="A25" s="89"/>
      <c r="B25" s="138"/>
      <c r="C25" s="139"/>
      <c r="D25" s="139"/>
      <c r="E25" s="140"/>
      <c r="F25" s="141"/>
      <c r="G25" s="142"/>
      <c r="H25" s="143"/>
      <c r="I25" s="144"/>
      <c r="J25" s="145"/>
      <c r="K25" s="143"/>
      <c r="L25" s="146"/>
      <c r="M25" s="147"/>
      <c r="N25" s="147"/>
      <c r="O25" s="147"/>
      <c r="P25" s="147"/>
      <c r="Q25" s="147"/>
      <c r="R25" s="147"/>
      <c r="S25" s="147"/>
      <c r="T25" s="147"/>
      <c r="U25" s="147"/>
      <c r="V25" s="148"/>
      <c r="W25" s="149"/>
      <c r="X25" s="150"/>
    </row>
    <row r="26" spans="1:25" x14ac:dyDescent="0.25">
      <c r="A26" s="151"/>
      <c r="B26" s="152">
        <v>61</v>
      </c>
      <c r="C26" s="153">
        <v>461</v>
      </c>
      <c r="D26" s="153" t="s">
        <v>33</v>
      </c>
      <c r="E26" s="154" t="s">
        <v>40</v>
      </c>
      <c r="F26" s="155" t="s">
        <v>41</v>
      </c>
      <c r="G26" s="156">
        <v>2000000</v>
      </c>
      <c r="H26" s="157"/>
      <c r="I26" s="158"/>
      <c r="J26" s="159">
        <f>(G26+I26)-H26</f>
        <v>2000000</v>
      </c>
      <c r="K26" s="157"/>
      <c r="L26" s="160"/>
      <c r="M26" s="161"/>
      <c r="N26" s="161"/>
      <c r="O26" s="161"/>
      <c r="P26" s="161"/>
      <c r="Q26" s="161"/>
      <c r="R26" s="161"/>
      <c r="S26" s="161"/>
      <c r="T26" s="161"/>
      <c r="U26" s="161"/>
      <c r="V26" s="162"/>
      <c r="W26" s="163">
        <f t="shared" ref="W26" si="8">SUM(K26:V26)</f>
        <v>0</v>
      </c>
      <c r="X26" s="164">
        <f>J26-W26</f>
        <v>2000000</v>
      </c>
    </row>
    <row r="27" spans="1:25" ht="15.75" thickBot="1" x14ac:dyDescent="0.3">
      <c r="A27" s="165"/>
      <c r="B27" s="59"/>
      <c r="C27" s="60"/>
      <c r="D27" s="60"/>
      <c r="E27" s="61"/>
      <c r="F27" s="62"/>
      <c r="G27" s="63"/>
      <c r="H27" s="64"/>
      <c r="I27" s="65"/>
      <c r="J27" s="66"/>
      <c r="K27" s="64"/>
      <c r="L27" s="166"/>
      <c r="M27" s="68"/>
      <c r="N27" s="68"/>
      <c r="O27" s="68"/>
      <c r="P27" s="68"/>
      <c r="Q27" s="68"/>
      <c r="R27" s="68"/>
      <c r="S27" s="68"/>
      <c r="T27" s="68"/>
      <c r="U27" s="68"/>
      <c r="V27" s="69"/>
      <c r="W27" s="70"/>
      <c r="X27" s="71"/>
    </row>
    <row r="28" spans="1:25" ht="39" thickBot="1" x14ac:dyDescent="0.3">
      <c r="A28" s="72" t="s">
        <v>42</v>
      </c>
      <c r="B28" s="73"/>
      <c r="C28" s="73"/>
      <c r="D28" s="73"/>
      <c r="E28" s="74"/>
      <c r="F28" s="75"/>
      <c r="G28" s="76">
        <f>SUM(G29:G29)</f>
        <v>7000000</v>
      </c>
      <c r="H28" s="77"/>
      <c r="I28" s="78">
        <f t="shared" ref="I28:X28" si="9">SUM(I29:I29)</f>
        <v>0</v>
      </c>
      <c r="J28" s="79">
        <f t="shared" si="9"/>
        <v>7000000</v>
      </c>
      <c r="K28" s="167">
        <f t="shared" si="9"/>
        <v>583334</v>
      </c>
      <c r="L28" s="168">
        <f t="shared" si="9"/>
        <v>584000</v>
      </c>
      <c r="M28" s="80">
        <f t="shared" si="9"/>
        <v>584000</v>
      </c>
      <c r="N28" s="80">
        <f t="shared" si="9"/>
        <v>583333</v>
      </c>
      <c r="O28" s="80">
        <f t="shared" si="9"/>
        <v>583334</v>
      </c>
      <c r="P28" s="80">
        <f t="shared" si="9"/>
        <v>583333</v>
      </c>
      <c r="Q28" s="80">
        <f t="shared" si="9"/>
        <v>0</v>
      </c>
      <c r="R28" s="80">
        <f t="shared" si="9"/>
        <v>0</v>
      </c>
      <c r="S28" s="80">
        <f t="shared" si="9"/>
        <v>0</v>
      </c>
      <c r="T28" s="80">
        <f t="shared" si="9"/>
        <v>0</v>
      </c>
      <c r="U28" s="80">
        <f t="shared" si="9"/>
        <v>0</v>
      </c>
      <c r="V28" s="78">
        <f t="shared" si="9"/>
        <v>0</v>
      </c>
      <c r="W28" s="79">
        <f>SUM(W29:W29)</f>
        <v>3501334</v>
      </c>
      <c r="X28" s="81">
        <f t="shared" si="9"/>
        <v>3498666</v>
      </c>
    </row>
    <row r="29" spans="1:25" ht="23.25" x14ac:dyDescent="0.25">
      <c r="A29" s="44" t="s">
        <v>43</v>
      </c>
      <c r="B29" s="45">
        <v>21</v>
      </c>
      <c r="C29" s="46">
        <v>461</v>
      </c>
      <c r="D29" s="46" t="s">
        <v>33</v>
      </c>
      <c r="E29" s="47"/>
      <c r="F29" s="48"/>
      <c r="G29" s="49">
        <v>7000000</v>
      </c>
      <c r="H29" s="50"/>
      <c r="I29" s="51"/>
      <c r="J29" s="52">
        <f>(G29+I29)-H29</f>
        <v>7000000</v>
      </c>
      <c r="K29" s="50">
        <v>583334</v>
      </c>
      <c r="L29" s="53">
        <v>584000</v>
      </c>
      <c r="M29" s="54">
        <v>584000</v>
      </c>
      <c r="N29" s="54">
        <v>583333</v>
      </c>
      <c r="O29" s="54">
        <v>583334</v>
      </c>
      <c r="P29" s="54">
        <v>583333</v>
      </c>
      <c r="Q29" s="54"/>
      <c r="R29" s="54"/>
      <c r="S29" s="54"/>
      <c r="T29" s="54"/>
      <c r="U29" s="54"/>
      <c r="V29" s="55"/>
      <c r="W29" s="56">
        <f>SUM(K29:V29)</f>
        <v>3501334</v>
      </c>
      <c r="X29" s="88">
        <f>J29-W29</f>
        <v>3498666</v>
      </c>
    </row>
    <row r="30" spans="1:25" ht="15.75" thickBot="1" x14ac:dyDescent="0.3">
      <c r="A30" s="89"/>
      <c r="B30" s="59"/>
      <c r="C30" s="60"/>
      <c r="D30" s="60"/>
      <c r="E30" s="61"/>
      <c r="F30" s="62"/>
      <c r="G30" s="63"/>
      <c r="H30" s="64"/>
      <c r="I30" s="65"/>
      <c r="J30" s="66"/>
      <c r="K30" s="64"/>
      <c r="L30" s="16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/>
    </row>
    <row r="31" spans="1:25" ht="26.25" thickBot="1" x14ac:dyDescent="0.3">
      <c r="A31" s="72" t="s">
        <v>44</v>
      </c>
      <c r="B31" s="169"/>
      <c r="C31" s="170"/>
      <c r="D31" s="170"/>
      <c r="E31" s="171"/>
      <c r="F31" s="172"/>
      <c r="G31" s="173">
        <f>SUM(G32:G34)</f>
        <v>116365561</v>
      </c>
      <c r="H31" s="174">
        <f t="shared" ref="H31:X31" si="10">SUM(H32:H34)</f>
        <v>0</v>
      </c>
      <c r="I31" s="175">
        <f t="shared" si="10"/>
        <v>0</v>
      </c>
      <c r="J31" s="176">
        <f t="shared" si="10"/>
        <v>116365561</v>
      </c>
      <c r="K31" s="174">
        <f t="shared" si="10"/>
        <v>5450000</v>
      </c>
      <c r="L31" s="177">
        <f t="shared" si="10"/>
        <v>5000000</v>
      </c>
      <c r="M31" s="177">
        <f t="shared" si="10"/>
        <v>0</v>
      </c>
      <c r="N31" s="177">
        <f t="shared" si="10"/>
        <v>9697130</v>
      </c>
      <c r="O31" s="177">
        <f t="shared" si="10"/>
        <v>9053513</v>
      </c>
      <c r="P31" s="177">
        <f t="shared" si="10"/>
        <v>9000000</v>
      </c>
      <c r="Q31" s="177">
        <f t="shared" si="10"/>
        <v>0</v>
      </c>
      <c r="R31" s="177">
        <f t="shared" si="10"/>
        <v>0</v>
      </c>
      <c r="S31" s="177">
        <f t="shared" si="10"/>
        <v>0</v>
      </c>
      <c r="T31" s="177">
        <f t="shared" si="10"/>
        <v>0</v>
      </c>
      <c r="U31" s="177">
        <f t="shared" si="10"/>
        <v>0</v>
      </c>
      <c r="V31" s="175">
        <f t="shared" si="10"/>
        <v>0</v>
      </c>
      <c r="W31" s="176">
        <f t="shared" si="10"/>
        <v>23557027</v>
      </c>
      <c r="X31" s="178">
        <f t="shared" si="10"/>
        <v>92808534</v>
      </c>
    </row>
    <row r="32" spans="1:25" ht="23.25" x14ac:dyDescent="0.25">
      <c r="A32" s="179" t="s">
        <v>45</v>
      </c>
      <c r="B32" s="59">
        <v>21</v>
      </c>
      <c r="C32" s="60">
        <v>453</v>
      </c>
      <c r="D32" s="60" t="s">
        <v>33</v>
      </c>
      <c r="E32" s="61"/>
      <c r="F32" s="62"/>
      <c r="G32" s="63">
        <v>43723397</v>
      </c>
      <c r="H32" s="64"/>
      <c r="I32" s="65"/>
      <c r="J32" s="66">
        <f>(G32+I32)-H32</f>
        <v>43723397</v>
      </c>
      <c r="K32" s="135">
        <v>3000000</v>
      </c>
      <c r="L32" s="136">
        <v>2000000</v>
      </c>
      <c r="M32" s="68"/>
      <c r="N32" s="68">
        <v>3643616</v>
      </c>
      <c r="O32" s="68">
        <v>3000000</v>
      </c>
      <c r="P32" s="68">
        <v>3000000</v>
      </c>
      <c r="Q32" s="68"/>
      <c r="R32" s="68"/>
      <c r="S32" s="68"/>
      <c r="T32" s="68"/>
      <c r="U32" s="68"/>
      <c r="V32" s="69"/>
      <c r="W32" s="70"/>
      <c r="X32" s="71">
        <f>J32-W32</f>
        <v>43723397</v>
      </c>
    </row>
    <row r="33" spans="1:24" ht="6" customHeight="1" x14ac:dyDescent="0.25">
      <c r="A33" s="338"/>
      <c r="B33" s="180"/>
      <c r="C33" s="181"/>
      <c r="D33" s="181"/>
      <c r="E33" s="182"/>
      <c r="F33" s="183"/>
      <c r="G33" s="107"/>
      <c r="H33" s="108"/>
      <c r="I33" s="109"/>
      <c r="J33" s="110"/>
      <c r="K33" s="184"/>
      <c r="L33" s="111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114"/>
      <c r="X33" s="115"/>
    </row>
    <row r="34" spans="1:24" x14ac:dyDescent="0.25">
      <c r="A34" s="336"/>
      <c r="B34" s="185">
        <v>21</v>
      </c>
      <c r="C34" s="186">
        <v>533</v>
      </c>
      <c r="D34" s="186" t="s">
        <v>33</v>
      </c>
      <c r="E34" s="187"/>
      <c r="F34" s="188"/>
      <c r="G34" s="120">
        <v>72642164</v>
      </c>
      <c r="H34" s="121"/>
      <c r="I34" s="122"/>
      <c r="J34" s="123">
        <f>(G34+I34)-H34</f>
        <v>72642164</v>
      </c>
      <c r="K34" s="124">
        <v>2450000</v>
      </c>
      <c r="L34" s="125">
        <v>3000000</v>
      </c>
      <c r="M34" s="127"/>
      <c r="N34" s="127">
        <v>6053514</v>
      </c>
      <c r="O34" s="127">
        <v>6053513</v>
      </c>
      <c r="P34" s="127">
        <v>6000000</v>
      </c>
      <c r="Q34" s="127"/>
      <c r="R34" s="127"/>
      <c r="S34" s="127"/>
      <c r="T34" s="127"/>
      <c r="U34" s="127"/>
      <c r="V34" s="128"/>
      <c r="W34" s="129">
        <f>SUM(K34:V34)</f>
        <v>23557027</v>
      </c>
      <c r="X34" s="130">
        <f>J34-W34</f>
        <v>49085137</v>
      </c>
    </row>
    <row r="35" spans="1:24" ht="15.75" thickBot="1" x14ac:dyDescent="0.3">
      <c r="A35" s="339"/>
      <c r="B35" s="59"/>
      <c r="C35" s="60"/>
      <c r="D35" s="60"/>
      <c r="E35" s="61"/>
      <c r="F35" s="62"/>
      <c r="G35" s="63"/>
      <c r="H35" s="64"/>
      <c r="I35" s="65"/>
      <c r="J35" s="66"/>
      <c r="K35" s="64"/>
      <c r="L35" s="166"/>
      <c r="M35" s="68"/>
      <c r="N35" s="68"/>
      <c r="O35" s="68"/>
      <c r="P35" s="189"/>
      <c r="Q35" s="68"/>
      <c r="R35" s="68"/>
      <c r="S35" s="68"/>
      <c r="T35" s="68"/>
      <c r="U35" s="68"/>
      <c r="V35" s="69"/>
      <c r="W35" s="70"/>
      <c r="X35" s="71"/>
    </row>
    <row r="36" spans="1:24" ht="63.75" customHeight="1" thickTop="1" thickBot="1" x14ac:dyDescent="0.35">
      <c r="A36" s="190" t="s">
        <v>90</v>
      </c>
      <c r="B36" s="340" t="s">
        <v>30</v>
      </c>
      <c r="C36" s="341"/>
      <c r="D36" s="341"/>
      <c r="E36" s="341"/>
      <c r="F36" s="342"/>
      <c r="G36" s="191">
        <f>SUM(G37+G40+G43+G46+G49+G52+G58+G63+G69+G72+G78+G75)</f>
        <v>22961919</v>
      </c>
      <c r="H36" s="192">
        <f t="shared" ref="H36:X36" si="11">SUM(H37+H40+H43+H46+H49+H52+H58+H63+H69+H72+H78+H75)</f>
        <v>760000</v>
      </c>
      <c r="I36" s="193">
        <f t="shared" si="11"/>
        <v>760000</v>
      </c>
      <c r="J36" s="194">
        <f t="shared" si="11"/>
        <v>22961919</v>
      </c>
      <c r="K36" s="192">
        <f t="shared" si="11"/>
        <v>644843.4</v>
      </c>
      <c r="L36" s="195">
        <f t="shared" si="11"/>
        <v>568175.34</v>
      </c>
      <c r="M36" s="195">
        <f t="shared" si="11"/>
        <v>1420987.79</v>
      </c>
      <c r="N36" s="195">
        <f t="shared" si="11"/>
        <v>3211593.33</v>
      </c>
      <c r="O36" s="195">
        <f>SUM(O37+O40+O43+O46+O49+O52+O58+O63+O69+O72+O78+O75+O81)</f>
        <v>1833835.4100000001</v>
      </c>
      <c r="P36" s="195">
        <f t="shared" si="11"/>
        <v>854447.96</v>
      </c>
      <c r="Q36" s="195">
        <f t="shared" si="11"/>
        <v>0</v>
      </c>
      <c r="R36" s="195">
        <f t="shared" si="11"/>
        <v>0</v>
      </c>
      <c r="S36" s="195">
        <f t="shared" si="11"/>
        <v>0</v>
      </c>
      <c r="T36" s="195">
        <f t="shared" si="11"/>
        <v>0</v>
      </c>
      <c r="U36" s="195">
        <f t="shared" si="11"/>
        <v>0</v>
      </c>
      <c r="V36" s="193">
        <f t="shared" si="11"/>
        <v>0</v>
      </c>
      <c r="W36" s="194">
        <f t="shared" si="11"/>
        <v>8193869.2300000004</v>
      </c>
      <c r="X36" s="196">
        <f t="shared" si="11"/>
        <v>14768049.770000001</v>
      </c>
    </row>
    <row r="37" spans="1:24" ht="27" thickTop="1" thickBot="1" x14ac:dyDescent="0.3">
      <c r="A37" s="34" t="s">
        <v>47</v>
      </c>
      <c r="B37" s="197"/>
      <c r="C37" s="198"/>
      <c r="D37" s="198"/>
      <c r="E37" s="199"/>
      <c r="F37" s="200"/>
      <c r="G37" s="201">
        <f>SUM(G38)</f>
        <v>3350000</v>
      </c>
      <c r="H37" s="202">
        <f t="shared" ref="H37:X37" si="12">SUM(H38)</f>
        <v>0</v>
      </c>
      <c r="I37" s="203">
        <f t="shared" si="12"/>
        <v>0</v>
      </c>
      <c r="J37" s="204">
        <f t="shared" si="12"/>
        <v>3350000</v>
      </c>
      <c r="K37" s="202">
        <f t="shared" si="12"/>
        <v>194455.4</v>
      </c>
      <c r="L37" s="205">
        <f t="shared" si="12"/>
        <v>194397.34</v>
      </c>
      <c r="M37" s="205">
        <f t="shared" si="12"/>
        <v>189690.79</v>
      </c>
      <c r="N37" s="205">
        <f t="shared" si="12"/>
        <v>194690.79</v>
      </c>
      <c r="O37" s="205">
        <f t="shared" si="12"/>
        <v>199485.41</v>
      </c>
      <c r="P37" s="205">
        <f t="shared" si="12"/>
        <v>191225.96</v>
      </c>
      <c r="Q37" s="205">
        <f t="shared" si="12"/>
        <v>0</v>
      </c>
      <c r="R37" s="205">
        <f t="shared" si="12"/>
        <v>0</v>
      </c>
      <c r="S37" s="205">
        <f t="shared" si="12"/>
        <v>0</v>
      </c>
      <c r="T37" s="205">
        <f t="shared" si="12"/>
        <v>0</v>
      </c>
      <c r="U37" s="205">
        <f t="shared" si="12"/>
        <v>0</v>
      </c>
      <c r="V37" s="203">
        <f t="shared" si="12"/>
        <v>0</v>
      </c>
      <c r="W37" s="204">
        <f t="shared" si="12"/>
        <v>1163945.6900000002</v>
      </c>
      <c r="X37" s="206">
        <f t="shared" si="12"/>
        <v>2186054.3099999996</v>
      </c>
    </row>
    <row r="38" spans="1:24" ht="34.5" x14ac:dyDescent="0.25">
      <c r="A38" s="44" t="s">
        <v>48</v>
      </c>
      <c r="B38" s="45">
        <v>11</v>
      </c>
      <c r="C38" s="46">
        <v>435</v>
      </c>
      <c r="D38" s="46" t="s">
        <v>33</v>
      </c>
      <c r="E38" s="47"/>
      <c r="F38" s="48"/>
      <c r="G38" s="207">
        <v>3350000</v>
      </c>
      <c r="H38" s="50"/>
      <c r="I38" s="51"/>
      <c r="J38" s="52">
        <f>(G38+I38)-H38</f>
        <v>3350000</v>
      </c>
      <c r="K38" s="50">
        <v>194455.4</v>
      </c>
      <c r="L38" s="53">
        <v>194397.34</v>
      </c>
      <c r="M38" s="54">
        <v>189690.79</v>
      </c>
      <c r="N38" s="54">
        <v>194690.79</v>
      </c>
      <c r="O38" s="54">
        <v>199485.41</v>
      </c>
      <c r="P38" s="54">
        <v>191225.96</v>
      </c>
      <c r="Q38" s="54"/>
      <c r="R38" s="54"/>
      <c r="S38" s="54"/>
      <c r="T38" s="54"/>
      <c r="U38" s="54"/>
      <c r="V38" s="55"/>
      <c r="W38" s="56">
        <f>SUM(K38:V38)</f>
        <v>1163945.6900000002</v>
      </c>
      <c r="X38" s="88">
        <f>J38-W38</f>
        <v>2186054.3099999996</v>
      </c>
    </row>
    <row r="39" spans="1:24" ht="15.75" thickBot="1" x14ac:dyDescent="0.3">
      <c r="A39" s="208"/>
      <c r="B39" s="59"/>
      <c r="C39" s="60"/>
      <c r="D39" s="60"/>
      <c r="E39" s="61"/>
      <c r="F39" s="62"/>
      <c r="G39" s="63"/>
      <c r="H39" s="64"/>
      <c r="I39" s="65"/>
      <c r="J39" s="66"/>
      <c r="K39" s="67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9"/>
      <c r="W39" s="70"/>
      <c r="X39" s="71"/>
    </row>
    <row r="40" spans="1:24" ht="26.25" thickBot="1" x14ac:dyDescent="0.3">
      <c r="A40" s="72" t="s">
        <v>49</v>
      </c>
      <c r="B40" s="169"/>
      <c r="C40" s="170"/>
      <c r="D40" s="170"/>
      <c r="E40" s="171"/>
      <c r="F40" s="172"/>
      <c r="G40" s="173">
        <f t="shared" ref="G40:X40" si="13">SUM(G41:G41)</f>
        <v>500000</v>
      </c>
      <c r="H40" s="174">
        <f t="shared" si="13"/>
        <v>0</v>
      </c>
      <c r="I40" s="175">
        <f t="shared" si="13"/>
        <v>0</v>
      </c>
      <c r="J40" s="176">
        <f t="shared" si="13"/>
        <v>500000</v>
      </c>
      <c r="K40" s="174">
        <f t="shared" si="13"/>
        <v>0</v>
      </c>
      <c r="L40" s="177">
        <f t="shared" si="13"/>
        <v>0</v>
      </c>
      <c r="M40" s="177">
        <f t="shared" si="13"/>
        <v>0</v>
      </c>
      <c r="N40" s="177">
        <f t="shared" si="13"/>
        <v>0</v>
      </c>
      <c r="O40" s="177">
        <f t="shared" si="13"/>
        <v>0</v>
      </c>
      <c r="P40" s="177">
        <f t="shared" si="13"/>
        <v>41667</v>
      </c>
      <c r="Q40" s="177">
        <f t="shared" si="13"/>
        <v>0</v>
      </c>
      <c r="R40" s="177">
        <f t="shared" si="13"/>
        <v>0</v>
      </c>
      <c r="S40" s="177">
        <f t="shared" si="13"/>
        <v>0</v>
      </c>
      <c r="T40" s="177">
        <f t="shared" si="13"/>
        <v>0</v>
      </c>
      <c r="U40" s="177">
        <f t="shared" si="13"/>
        <v>0</v>
      </c>
      <c r="V40" s="175">
        <f t="shared" si="13"/>
        <v>0</v>
      </c>
      <c r="W40" s="176">
        <f t="shared" si="13"/>
        <v>41667</v>
      </c>
      <c r="X40" s="178">
        <f t="shared" si="13"/>
        <v>458333</v>
      </c>
    </row>
    <row r="41" spans="1:24" ht="23.25" x14ac:dyDescent="0.25">
      <c r="A41" s="44" t="s">
        <v>50</v>
      </c>
      <c r="B41" s="45">
        <v>11</v>
      </c>
      <c r="C41" s="46">
        <v>435</v>
      </c>
      <c r="D41" s="46" t="s">
        <v>33</v>
      </c>
      <c r="E41" s="47"/>
      <c r="F41" s="48"/>
      <c r="G41" s="207">
        <v>500000</v>
      </c>
      <c r="H41" s="50"/>
      <c r="I41" s="51"/>
      <c r="J41" s="52">
        <f>(G41+I41)-H41</f>
        <v>500000</v>
      </c>
      <c r="K41" s="50"/>
      <c r="L41" s="53"/>
      <c r="M41" s="54"/>
      <c r="N41" s="54"/>
      <c r="O41" s="54"/>
      <c r="P41" s="54">
        <v>41667</v>
      </c>
      <c r="Q41" s="54"/>
      <c r="R41" s="54"/>
      <c r="S41" s="54"/>
      <c r="T41" s="54"/>
      <c r="U41" s="54"/>
      <c r="V41" s="55"/>
      <c r="W41" s="56">
        <f>SUM(K41:V41)</f>
        <v>41667</v>
      </c>
      <c r="X41" s="88">
        <f>J41-W41</f>
        <v>458333</v>
      </c>
    </row>
    <row r="42" spans="1:24" ht="15.75" thickBot="1" x14ac:dyDescent="0.3">
      <c r="A42" s="89"/>
      <c r="B42" s="59"/>
      <c r="C42" s="60"/>
      <c r="D42" s="60"/>
      <c r="E42" s="61"/>
      <c r="F42" s="62"/>
      <c r="G42" s="63"/>
      <c r="H42" s="64"/>
      <c r="I42" s="65"/>
      <c r="J42" s="66"/>
      <c r="K42" s="67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70"/>
      <c r="X42" s="71"/>
    </row>
    <row r="43" spans="1:24" ht="26.25" thickBot="1" x14ac:dyDescent="0.3">
      <c r="A43" s="72" t="s">
        <v>51</v>
      </c>
      <c r="B43" s="169"/>
      <c r="C43" s="170"/>
      <c r="D43" s="170"/>
      <c r="E43" s="171"/>
      <c r="F43" s="172"/>
      <c r="G43" s="173">
        <f>SUM(G44)</f>
        <v>584700</v>
      </c>
      <c r="H43" s="174">
        <f t="shared" ref="H43:X43" si="14">SUM(H44)</f>
        <v>0</v>
      </c>
      <c r="I43" s="175">
        <f t="shared" si="14"/>
        <v>0</v>
      </c>
      <c r="J43" s="176">
        <f t="shared" si="14"/>
        <v>584700</v>
      </c>
      <c r="K43" s="174">
        <f t="shared" si="14"/>
        <v>0</v>
      </c>
      <c r="L43" s="177">
        <f t="shared" si="14"/>
        <v>0</v>
      </c>
      <c r="M43" s="177">
        <f t="shared" si="14"/>
        <v>0</v>
      </c>
      <c r="N43" s="177">
        <f t="shared" si="14"/>
        <v>0</v>
      </c>
      <c r="O43" s="177">
        <f t="shared" si="14"/>
        <v>0</v>
      </c>
      <c r="P43" s="177">
        <f t="shared" si="14"/>
        <v>0</v>
      </c>
      <c r="Q43" s="177">
        <f t="shared" si="14"/>
        <v>0</v>
      </c>
      <c r="R43" s="177">
        <f t="shared" si="14"/>
        <v>0</v>
      </c>
      <c r="S43" s="177">
        <f t="shared" si="14"/>
        <v>0</v>
      </c>
      <c r="T43" s="177">
        <f t="shared" si="14"/>
        <v>0</v>
      </c>
      <c r="U43" s="177">
        <f t="shared" si="14"/>
        <v>0</v>
      </c>
      <c r="V43" s="175">
        <f t="shared" si="14"/>
        <v>0</v>
      </c>
      <c r="W43" s="176">
        <f t="shared" si="14"/>
        <v>0</v>
      </c>
      <c r="X43" s="178">
        <f t="shared" si="14"/>
        <v>584700</v>
      </c>
    </row>
    <row r="44" spans="1:24" ht="23.25" x14ac:dyDescent="0.25">
      <c r="A44" s="44" t="s">
        <v>52</v>
      </c>
      <c r="B44" s="45">
        <v>11</v>
      </c>
      <c r="C44" s="46">
        <v>472</v>
      </c>
      <c r="D44" s="46" t="s">
        <v>33</v>
      </c>
      <c r="E44" s="47"/>
      <c r="F44" s="48"/>
      <c r="G44" s="207">
        <v>584700</v>
      </c>
      <c r="H44" s="50"/>
      <c r="I44" s="51"/>
      <c r="J44" s="52">
        <f>(G44+I44)-H44</f>
        <v>584700</v>
      </c>
      <c r="K44" s="209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5"/>
      <c r="W44" s="56">
        <f>SUM(K44:V44)</f>
        <v>0</v>
      </c>
      <c r="X44" s="88">
        <f>J44-W44</f>
        <v>584700</v>
      </c>
    </row>
    <row r="45" spans="1:24" ht="15.75" thickBot="1" x14ac:dyDescent="0.3">
      <c r="A45" s="208"/>
      <c r="B45" s="59"/>
      <c r="C45" s="60"/>
      <c r="D45" s="60"/>
      <c r="E45" s="61"/>
      <c r="F45" s="62"/>
      <c r="G45" s="63"/>
      <c r="H45" s="64"/>
      <c r="I45" s="65"/>
      <c r="J45" s="66"/>
      <c r="K45" s="67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9"/>
      <c r="W45" s="70"/>
      <c r="X45" s="71"/>
    </row>
    <row r="46" spans="1:24" ht="26.25" thickBot="1" x14ac:dyDescent="0.3">
      <c r="A46" s="72" t="s">
        <v>53</v>
      </c>
      <c r="B46" s="169"/>
      <c r="C46" s="170"/>
      <c r="D46" s="170"/>
      <c r="E46" s="171"/>
      <c r="F46" s="172"/>
      <c r="G46" s="173">
        <f>SUM(G47)</f>
        <v>2000000</v>
      </c>
      <c r="H46" s="174">
        <f t="shared" ref="H46:X46" si="15">SUM(H47)</f>
        <v>0</v>
      </c>
      <c r="I46" s="175">
        <f t="shared" si="15"/>
        <v>0</v>
      </c>
      <c r="J46" s="176">
        <f t="shared" si="15"/>
        <v>2000000</v>
      </c>
      <c r="K46" s="174">
        <f t="shared" si="15"/>
        <v>250388</v>
      </c>
      <c r="L46" s="177">
        <f t="shared" si="15"/>
        <v>173778</v>
      </c>
      <c r="M46" s="177">
        <f t="shared" si="15"/>
        <v>166667</v>
      </c>
      <c r="N46" s="177">
        <f t="shared" si="15"/>
        <v>170907</v>
      </c>
      <c r="O46" s="177">
        <f t="shared" si="15"/>
        <v>166666</v>
      </c>
      <c r="P46" s="177">
        <f t="shared" si="15"/>
        <v>166667</v>
      </c>
      <c r="Q46" s="177">
        <f t="shared" si="15"/>
        <v>0</v>
      </c>
      <c r="R46" s="177">
        <f t="shared" si="15"/>
        <v>0</v>
      </c>
      <c r="S46" s="177">
        <f t="shared" si="15"/>
        <v>0</v>
      </c>
      <c r="T46" s="177">
        <f t="shared" si="15"/>
        <v>0</v>
      </c>
      <c r="U46" s="177">
        <f t="shared" si="15"/>
        <v>0</v>
      </c>
      <c r="V46" s="175">
        <f t="shared" si="15"/>
        <v>0</v>
      </c>
      <c r="W46" s="176">
        <f t="shared" si="15"/>
        <v>1095073</v>
      </c>
      <c r="X46" s="178">
        <f t="shared" si="15"/>
        <v>904927</v>
      </c>
    </row>
    <row r="47" spans="1:24" ht="34.5" x14ac:dyDescent="0.25">
      <c r="A47" s="44" t="s">
        <v>54</v>
      </c>
      <c r="B47" s="45">
        <v>11</v>
      </c>
      <c r="C47" s="46">
        <v>472</v>
      </c>
      <c r="D47" s="46" t="s">
        <v>33</v>
      </c>
      <c r="E47" s="47"/>
      <c r="F47" s="48"/>
      <c r="G47" s="207">
        <v>2000000</v>
      </c>
      <c r="H47" s="50"/>
      <c r="I47" s="51"/>
      <c r="J47" s="52">
        <f>(G47+I47)-H47</f>
        <v>2000000</v>
      </c>
      <c r="K47" s="50">
        <v>250388</v>
      </c>
      <c r="L47" s="53">
        <v>173778</v>
      </c>
      <c r="M47" s="54">
        <v>166667</v>
      </c>
      <c r="N47" s="54">
        <v>170907</v>
      </c>
      <c r="O47" s="54">
        <v>166666</v>
      </c>
      <c r="P47" s="54">
        <v>166667</v>
      </c>
      <c r="Q47" s="54"/>
      <c r="R47" s="54"/>
      <c r="S47" s="54"/>
      <c r="T47" s="210"/>
      <c r="U47" s="210"/>
      <c r="V47" s="55"/>
      <c r="W47" s="56">
        <f>SUM(K47:V47)</f>
        <v>1095073</v>
      </c>
      <c r="X47" s="88">
        <f>J47-W47</f>
        <v>904927</v>
      </c>
    </row>
    <row r="48" spans="1:24" ht="15.75" thickBot="1" x14ac:dyDescent="0.3">
      <c r="A48" s="211"/>
      <c r="B48" s="212"/>
      <c r="C48" s="213"/>
      <c r="D48" s="213"/>
      <c r="E48" s="214"/>
      <c r="F48" s="215"/>
      <c r="G48" s="216"/>
      <c r="H48" s="217"/>
      <c r="I48" s="218"/>
      <c r="J48" s="219"/>
      <c r="K48" s="220"/>
      <c r="L48" s="221"/>
      <c r="M48" s="221"/>
      <c r="N48" s="221"/>
      <c r="O48" s="221"/>
      <c r="P48" s="221"/>
      <c r="Q48" s="221"/>
      <c r="R48" s="221"/>
      <c r="S48" s="221"/>
      <c r="T48" s="222"/>
      <c r="U48" s="222"/>
      <c r="V48" s="223"/>
      <c r="W48" s="224"/>
      <c r="X48" s="225"/>
    </row>
    <row r="49" spans="1:24" ht="39" thickBot="1" x14ac:dyDescent="0.3">
      <c r="A49" s="72" t="s">
        <v>55</v>
      </c>
      <c r="B49" s="169"/>
      <c r="C49" s="170"/>
      <c r="D49" s="170"/>
      <c r="E49" s="171"/>
      <c r="F49" s="172"/>
      <c r="G49" s="173">
        <f>SUM(G50)</f>
        <v>4293007</v>
      </c>
      <c r="H49" s="174">
        <f t="shared" ref="H49:X49" si="16">SUM(H50)</f>
        <v>0</v>
      </c>
      <c r="I49" s="175">
        <f t="shared" si="16"/>
        <v>0</v>
      </c>
      <c r="J49" s="176">
        <f t="shared" si="16"/>
        <v>4293007</v>
      </c>
      <c r="K49" s="174">
        <f t="shared" si="16"/>
        <v>200000</v>
      </c>
      <c r="L49" s="177">
        <f t="shared" si="16"/>
        <v>200000</v>
      </c>
      <c r="M49" s="177">
        <f t="shared" si="16"/>
        <v>200000</v>
      </c>
      <c r="N49" s="177">
        <f t="shared" si="16"/>
        <v>200000</v>
      </c>
      <c r="O49" s="177">
        <f t="shared" si="16"/>
        <v>200000</v>
      </c>
      <c r="P49" s="177">
        <f t="shared" si="16"/>
        <v>300000</v>
      </c>
      <c r="Q49" s="177">
        <f t="shared" si="16"/>
        <v>0</v>
      </c>
      <c r="R49" s="177">
        <f t="shared" si="16"/>
        <v>0</v>
      </c>
      <c r="S49" s="177">
        <f t="shared" si="16"/>
        <v>0</v>
      </c>
      <c r="T49" s="177">
        <f t="shared" si="16"/>
        <v>0</v>
      </c>
      <c r="U49" s="177">
        <f t="shared" si="16"/>
        <v>0</v>
      </c>
      <c r="V49" s="175">
        <f t="shared" si="16"/>
        <v>0</v>
      </c>
      <c r="W49" s="176">
        <f t="shared" si="16"/>
        <v>1300000</v>
      </c>
      <c r="X49" s="178">
        <f t="shared" si="16"/>
        <v>2993007</v>
      </c>
    </row>
    <row r="50" spans="1:24" x14ac:dyDescent="0.25">
      <c r="A50" s="44" t="s">
        <v>56</v>
      </c>
      <c r="B50" s="45">
        <v>11</v>
      </c>
      <c r="C50" s="46">
        <v>473</v>
      </c>
      <c r="D50" s="46" t="s">
        <v>33</v>
      </c>
      <c r="E50" s="47"/>
      <c r="F50" s="48"/>
      <c r="G50" s="207">
        <v>4293007</v>
      </c>
      <c r="H50" s="50"/>
      <c r="I50" s="51"/>
      <c r="J50" s="52">
        <f>(G50+I50)-H50</f>
        <v>4293007</v>
      </c>
      <c r="K50" s="50">
        <v>200000</v>
      </c>
      <c r="L50" s="53">
        <v>200000</v>
      </c>
      <c r="M50" s="54">
        <v>200000</v>
      </c>
      <c r="N50" s="54">
        <v>200000</v>
      </c>
      <c r="O50" s="54">
        <v>200000</v>
      </c>
      <c r="P50" s="54">
        <v>300000</v>
      </c>
      <c r="Q50" s="54"/>
      <c r="R50" s="54"/>
      <c r="S50" s="54"/>
      <c r="T50" s="210"/>
      <c r="U50" s="210"/>
      <c r="V50" s="55"/>
      <c r="W50" s="56">
        <f>SUM(K50:V50)</f>
        <v>1300000</v>
      </c>
      <c r="X50" s="88">
        <f>J50-W50</f>
        <v>2993007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34" t="s">
        <v>57</v>
      </c>
      <c r="B52" s="242"/>
      <c r="C52" s="242"/>
      <c r="D52" s="242"/>
      <c r="E52" s="243"/>
      <c r="F52" s="244"/>
      <c r="G52" s="201">
        <f>SUM(G53+G56)</f>
        <v>1858652</v>
      </c>
      <c r="H52" s="202">
        <f t="shared" ref="H52:X52" si="17">SUM(H53+H56)</f>
        <v>0</v>
      </c>
      <c r="I52" s="203">
        <f t="shared" si="17"/>
        <v>0</v>
      </c>
      <c r="J52" s="204">
        <f t="shared" si="17"/>
        <v>1858652</v>
      </c>
      <c r="K52" s="202">
        <f t="shared" si="17"/>
        <v>0</v>
      </c>
      <c r="L52" s="205">
        <f t="shared" si="17"/>
        <v>0</v>
      </c>
      <c r="M52" s="205">
        <f t="shared" si="17"/>
        <v>0</v>
      </c>
      <c r="N52" s="205">
        <f t="shared" si="17"/>
        <v>154888</v>
      </c>
      <c r="O52" s="205">
        <f>SUM(O53+O56)+772782</f>
        <v>927670</v>
      </c>
      <c r="P52" s="205">
        <f t="shared" si="17"/>
        <v>154888</v>
      </c>
      <c r="Q52" s="205">
        <f t="shared" si="17"/>
        <v>0</v>
      </c>
      <c r="R52" s="205">
        <f t="shared" si="17"/>
        <v>0</v>
      </c>
      <c r="S52" s="205">
        <f t="shared" si="17"/>
        <v>0</v>
      </c>
      <c r="T52" s="205">
        <f t="shared" si="17"/>
        <v>0</v>
      </c>
      <c r="U52" s="205">
        <f t="shared" si="17"/>
        <v>0</v>
      </c>
      <c r="V52" s="203">
        <f t="shared" si="17"/>
        <v>0</v>
      </c>
      <c r="W52" s="204">
        <f t="shared" si="17"/>
        <v>1237446</v>
      </c>
      <c r="X52" s="206">
        <f t="shared" si="17"/>
        <v>621206</v>
      </c>
    </row>
    <row r="53" spans="1:24" ht="23.25" x14ac:dyDescent="0.25">
      <c r="A53" s="44" t="s">
        <v>58</v>
      </c>
      <c r="B53" s="45">
        <v>21</v>
      </c>
      <c r="C53" s="46">
        <v>431</v>
      </c>
      <c r="D53" s="46" t="s">
        <v>33</v>
      </c>
      <c r="E53" s="47"/>
      <c r="F53" s="48"/>
      <c r="G53" s="207">
        <v>1858652</v>
      </c>
      <c r="H53" s="50"/>
      <c r="I53" s="51"/>
      <c r="J53" s="52">
        <f>(G53+I53)-H53</f>
        <v>1858652</v>
      </c>
      <c r="K53" s="209"/>
      <c r="L53" s="54"/>
      <c r="M53" s="54"/>
      <c r="N53" s="54">
        <v>154888</v>
      </c>
      <c r="O53" s="54">
        <v>154888</v>
      </c>
      <c r="P53" s="54">
        <v>154888</v>
      </c>
      <c r="Q53" s="54"/>
      <c r="R53" s="54"/>
      <c r="S53" s="54"/>
      <c r="T53" s="54"/>
      <c r="U53" s="54"/>
      <c r="V53" s="55"/>
      <c r="W53" s="56">
        <f>SUM(K53:V53)+772782</f>
        <v>1237446</v>
      </c>
      <c r="X53" s="88">
        <f>J53-W53</f>
        <v>621206</v>
      </c>
    </row>
    <row r="54" spans="1:24" ht="24.75" x14ac:dyDescent="0.25">
      <c r="A54" s="89"/>
      <c r="B54" s="59"/>
      <c r="C54" s="60"/>
      <c r="D54" s="60"/>
      <c r="E54" s="61"/>
      <c r="F54" s="62"/>
      <c r="G54" s="250"/>
      <c r="H54" s="64"/>
      <c r="I54" s="65"/>
      <c r="J54" s="66"/>
      <c r="K54" s="67"/>
      <c r="L54" s="68"/>
      <c r="M54" s="68"/>
      <c r="N54" s="68"/>
      <c r="O54" s="329" t="s">
        <v>115</v>
      </c>
      <c r="P54" s="68"/>
      <c r="Q54" s="68"/>
      <c r="R54" s="68"/>
      <c r="S54" s="68"/>
      <c r="T54" s="68"/>
      <c r="U54" s="68"/>
      <c r="V54" s="69"/>
      <c r="W54" s="70"/>
      <c r="X54" s="71"/>
    </row>
    <row r="55" spans="1:24" ht="6" customHeight="1" x14ac:dyDescent="0.25">
      <c r="A55" s="336"/>
      <c r="B55" s="180"/>
      <c r="C55" s="181"/>
      <c r="D55" s="181"/>
      <c r="E55" s="182"/>
      <c r="F55" s="183"/>
      <c r="G55" s="107"/>
      <c r="H55" s="108"/>
      <c r="I55" s="109"/>
      <c r="J55" s="110"/>
      <c r="K55" s="245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3"/>
      <c r="W55" s="114"/>
      <c r="X55" s="115"/>
    </row>
    <row r="56" spans="1:24" x14ac:dyDescent="0.25">
      <c r="A56" s="336"/>
      <c r="B56" s="185"/>
      <c r="C56" s="186"/>
      <c r="D56" s="186"/>
      <c r="E56" s="187"/>
      <c r="F56" s="188"/>
      <c r="G56" s="246"/>
      <c r="H56" s="121"/>
      <c r="I56" s="122"/>
      <c r="J56" s="123">
        <f>(G56+I56)-H56</f>
        <v>0</v>
      </c>
      <c r="K56" s="24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8"/>
      <c r="W56" s="248"/>
      <c r="X56" s="249">
        <f>J56-W56</f>
        <v>0</v>
      </c>
    </row>
    <row r="57" spans="1:24" ht="15.75" thickBot="1" x14ac:dyDescent="0.3">
      <c r="A57" s="337"/>
      <c r="B57" s="59"/>
      <c r="C57" s="60"/>
      <c r="D57" s="60"/>
      <c r="E57" s="61"/>
      <c r="F57" s="62"/>
      <c r="G57" s="250"/>
      <c r="H57" s="64"/>
      <c r="I57" s="65"/>
      <c r="J57" s="66"/>
      <c r="K57" s="251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9"/>
      <c r="W57" s="70"/>
      <c r="X57" s="71"/>
    </row>
    <row r="58" spans="1:24" ht="30.75" customHeight="1" thickBot="1" x14ac:dyDescent="0.3">
      <c r="A58" s="72" t="s">
        <v>59</v>
      </c>
      <c r="B58" s="169"/>
      <c r="C58" s="169"/>
      <c r="D58" s="170"/>
      <c r="E58" s="171"/>
      <c r="F58" s="252"/>
      <c r="G58" s="173">
        <f>SUM(G59)</f>
        <v>3322000</v>
      </c>
      <c r="H58" s="174">
        <f t="shared" ref="H58:X58" si="18">SUM(H59)</f>
        <v>0</v>
      </c>
      <c r="I58" s="175">
        <f t="shared" si="18"/>
        <v>0</v>
      </c>
      <c r="J58" s="176">
        <f t="shared" si="18"/>
        <v>3322000</v>
      </c>
      <c r="K58" s="176">
        <f t="shared" si="18"/>
        <v>0</v>
      </c>
      <c r="L58" s="176">
        <f t="shared" si="18"/>
        <v>0</v>
      </c>
      <c r="M58" s="177">
        <v>360000</v>
      </c>
      <c r="N58" s="177">
        <f>276833+266468.72+542307.27</f>
        <v>1085608.99</v>
      </c>
      <c r="O58" s="177">
        <f t="shared" si="18"/>
        <v>0</v>
      </c>
      <c r="P58" s="177">
        <f t="shared" si="18"/>
        <v>0</v>
      </c>
      <c r="Q58" s="177">
        <f t="shared" si="18"/>
        <v>0</v>
      </c>
      <c r="R58" s="177">
        <f t="shared" si="18"/>
        <v>0</v>
      </c>
      <c r="S58" s="177">
        <f t="shared" si="18"/>
        <v>0</v>
      </c>
      <c r="T58" s="177">
        <f t="shared" si="18"/>
        <v>0</v>
      </c>
      <c r="U58" s="177">
        <f t="shared" si="18"/>
        <v>0</v>
      </c>
      <c r="V58" s="175">
        <f t="shared" si="18"/>
        <v>0</v>
      </c>
      <c r="W58" s="176">
        <f t="shared" si="18"/>
        <v>1445608.99</v>
      </c>
      <c r="X58" s="178">
        <f t="shared" si="18"/>
        <v>1876391.01</v>
      </c>
    </row>
    <row r="59" spans="1:24" ht="48.75" x14ac:dyDescent="0.25">
      <c r="A59" s="44" t="s">
        <v>84</v>
      </c>
      <c r="B59" s="45">
        <v>21</v>
      </c>
      <c r="C59" s="46">
        <v>472</v>
      </c>
      <c r="D59" s="46" t="s">
        <v>33</v>
      </c>
      <c r="E59" s="47"/>
      <c r="F59" s="48"/>
      <c r="G59" s="207">
        <v>3322000</v>
      </c>
      <c r="H59" s="100"/>
      <c r="I59" s="253"/>
      <c r="J59" s="52">
        <f>(G59+I59)-H59</f>
        <v>3322000</v>
      </c>
      <c r="K59" s="100"/>
      <c r="L59" s="101"/>
      <c r="M59" s="210" t="s">
        <v>82</v>
      </c>
      <c r="N59" s="210" t="s">
        <v>97</v>
      </c>
      <c r="O59" s="102"/>
      <c r="P59" s="102"/>
      <c r="Q59" s="102"/>
      <c r="R59" s="102"/>
      <c r="S59" s="102"/>
      <c r="T59" s="102"/>
      <c r="U59" s="102"/>
      <c r="V59" s="254"/>
      <c r="W59" s="56">
        <f>SUM(K59:V59)+360000+276833+266468.72+542307.27</f>
        <v>1445608.99</v>
      </c>
      <c r="X59" s="88">
        <f>J59-W59</f>
        <v>1876391.01</v>
      </c>
    </row>
    <row r="60" spans="1:24" ht="60.75" x14ac:dyDescent="0.25">
      <c r="A60" s="89"/>
      <c r="B60" s="296"/>
      <c r="C60" s="277"/>
      <c r="D60" s="277"/>
      <c r="E60" s="278"/>
      <c r="F60" s="279"/>
      <c r="G60" s="297"/>
      <c r="H60" s="302"/>
      <c r="I60" s="303"/>
      <c r="J60" s="283"/>
      <c r="K60" s="302"/>
      <c r="L60" s="304"/>
      <c r="M60" s="305"/>
      <c r="N60" s="305" t="s">
        <v>96</v>
      </c>
      <c r="O60" s="306"/>
      <c r="P60" s="306"/>
      <c r="Q60" s="306"/>
      <c r="R60" s="306"/>
      <c r="S60" s="306"/>
      <c r="T60" s="306"/>
      <c r="U60" s="306"/>
      <c r="V60" s="307"/>
      <c r="W60" s="286"/>
      <c r="X60" s="294"/>
    </row>
    <row r="61" spans="1:24" ht="48.75" x14ac:dyDescent="0.25">
      <c r="A61" s="89"/>
      <c r="B61" s="308"/>
      <c r="C61" s="309"/>
      <c r="D61" s="309"/>
      <c r="E61" s="310"/>
      <c r="F61" s="311"/>
      <c r="G61" s="312"/>
      <c r="H61" s="313"/>
      <c r="I61" s="314"/>
      <c r="J61" s="315"/>
      <c r="K61" s="313"/>
      <c r="L61" s="316"/>
      <c r="M61" s="317"/>
      <c r="N61" s="317" t="s">
        <v>98</v>
      </c>
      <c r="O61" s="318"/>
      <c r="P61" s="318"/>
      <c r="Q61" s="318"/>
      <c r="R61" s="318"/>
      <c r="S61" s="318"/>
      <c r="T61" s="318"/>
      <c r="U61" s="318"/>
      <c r="V61" s="319"/>
      <c r="W61" s="320"/>
      <c r="X61" s="321"/>
    </row>
    <row r="62" spans="1:24" ht="15.75" thickBot="1" x14ac:dyDescent="0.3">
      <c r="A62" s="208"/>
      <c r="B62" s="59"/>
      <c r="C62" s="60"/>
      <c r="D62" s="60"/>
      <c r="E62" s="61"/>
      <c r="F62" s="62"/>
      <c r="G62" s="255"/>
      <c r="H62" s="256"/>
      <c r="I62" s="257"/>
      <c r="J62" s="258"/>
      <c r="K62" s="67" t="s">
        <v>61</v>
      </c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9"/>
      <c r="W62" s="70"/>
      <c r="X62" s="71"/>
    </row>
    <row r="63" spans="1:24" ht="30" customHeight="1" thickBot="1" x14ac:dyDescent="0.3">
      <c r="A63" s="72" t="s">
        <v>62</v>
      </c>
      <c r="B63" s="169"/>
      <c r="C63" s="169"/>
      <c r="D63" s="170"/>
      <c r="E63" s="171"/>
      <c r="F63" s="252"/>
      <c r="G63" s="173">
        <f>SUM(G64:G68)</f>
        <v>7053560</v>
      </c>
      <c r="H63" s="173">
        <f t="shared" ref="H63:X63" si="19">SUM(H64:H68)</f>
        <v>760000</v>
      </c>
      <c r="I63" s="173">
        <f t="shared" si="19"/>
        <v>0</v>
      </c>
      <c r="J63" s="173">
        <f t="shared" si="19"/>
        <v>6293560</v>
      </c>
      <c r="K63" s="173">
        <f t="shared" si="19"/>
        <v>0</v>
      </c>
      <c r="L63" s="173">
        <f t="shared" si="19"/>
        <v>0</v>
      </c>
      <c r="M63" s="173">
        <v>504630</v>
      </c>
      <c r="N63" s="173">
        <f>587797+70393.33</f>
        <v>658190.32999999996</v>
      </c>
      <c r="O63" s="173">
        <f t="shared" si="19"/>
        <v>0</v>
      </c>
      <c r="P63" s="173">
        <f t="shared" si="19"/>
        <v>0</v>
      </c>
      <c r="Q63" s="173">
        <f t="shared" si="19"/>
        <v>0</v>
      </c>
      <c r="R63" s="173">
        <f t="shared" si="19"/>
        <v>0</v>
      </c>
      <c r="S63" s="173">
        <f t="shared" si="19"/>
        <v>0</v>
      </c>
      <c r="T63" s="173">
        <f t="shared" si="19"/>
        <v>0</v>
      </c>
      <c r="U63" s="173">
        <f t="shared" si="19"/>
        <v>0</v>
      </c>
      <c r="V63" s="173">
        <f t="shared" si="19"/>
        <v>0</v>
      </c>
      <c r="W63" s="173">
        <f t="shared" si="19"/>
        <v>1162820.33</v>
      </c>
      <c r="X63" s="173">
        <f t="shared" si="19"/>
        <v>5130739.67</v>
      </c>
    </row>
    <row r="64" spans="1:24" ht="27" customHeight="1" x14ac:dyDescent="0.25">
      <c r="A64" s="44" t="s">
        <v>63</v>
      </c>
      <c r="B64" s="45">
        <v>11</v>
      </c>
      <c r="C64" s="46">
        <v>472</v>
      </c>
      <c r="D64" s="46" t="s">
        <v>33</v>
      </c>
      <c r="E64" s="47"/>
      <c r="F64" s="48"/>
      <c r="G64" s="207">
        <v>5053560</v>
      </c>
      <c r="H64" s="100">
        <v>760000</v>
      </c>
      <c r="I64" s="253"/>
      <c r="J64" s="52">
        <f>(G64+I64)-H64</f>
        <v>4293560</v>
      </c>
      <c r="K64" s="100"/>
      <c r="L64" s="101"/>
      <c r="M64" s="102"/>
      <c r="N64" s="102"/>
      <c r="O64" s="102"/>
      <c r="P64" s="102"/>
      <c r="Q64" s="102"/>
      <c r="R64" s="102"/>
      <c r="S64" s="102"/>
      <c r="T64" s="102"/>
      <c r="U64" s="102"/>
      <c r="V64" s="254"/>
      <c r="W64" s="56">
        <f>SUM(K64:V64)</f>
        <v>0</v>
      </c>
      <c r="X64" s="88">
        <f>J64-W64</f>
        <v>4293560</v>
      </c>
    </row>
    <row r="65" spans="1:24" ht="9" customHeight="1" x14ac:dyDescent="0.25">
      <c r="A65" s="89"/>
      <c r="B65" s="180"/>
      <c r="C65" s="181"/>
      <c r="D65" s="181"/>
      <c r="E65" s="182"/>
      <c r="F65" s="183"/>
      <c r="G65" s="107"/>
      <c r="H65" s="108"/>
      <c r="I65" s="109"/>
      <c r="J65" s="110"/>
      <c r="K65" s="245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3"/>
      <c r="W65" s="301"/>
      <c r="X65" s="115"/>
    </row>
    <row r="66" spans="1:24" ht="36.75" x14ac:dyDescent="0.25">
      <c r="A66" s="208"/>
      <c r="B66" s="185">
        <v>21</v>
      </c>
      <c r="C66" s="186">
        <v>472</v>
      </c>
      <c r="D66" s="186" t="s">
        <v>33</v>
      </c>
      <c r="E66" s="187"/>
      <c r="F66" s="188"/>
      <c r="G66" s="246">
        <v>2000000</v>
      </c>
      <c r="H66" s="121"/>
      <c r="I66" s="122"/>
      <c r="J66" s="123">
        <f>(G66+I66)-H66</f>
        <v>2000000</v>
      </c>
      <c r="K66" s="247"/>
      <c r="L66" s="259"/>
      <c r="M66" s="295" t="s">
        <v>83</v>
      </c>
      <c r="N66" s="295" t="s">
        <v>94</v>
      </c>
      <c r="O66" s="127"/>
      <c r="P66" s="127"/>
      <c r="Q66" s="127"/>
      <c r="R66" s="127"/>
      <c r="S66" s="127"/>
      <c r="T66" s="127"/>
      <c r="U66" s="127"/>
      <c r="V66" s="128"/>
      <c r="W66" s="248">
        <f>SUM(K66:V66)+504630+587797+70393.33</f>
        <v>1162820.33</v>
      </c>
      <c r="X66" s="249">
        <f>J66-W66</f>
        <v>837179.66999999993</v>
      </c>
    </row>
    <row r="67" spans="1:24" ht="36.75" x14ac:dyDescent="0.25">
      <c r="A67" s="208"/>
      <c r="B67" s="296"/>
      <c r="C67" s="277"/>
      <c r="D67" s="277"/>
      <c r="E67" s="278"/>
      <c r="F67" s="279"/>
      <c r="G67" s="297"/>
      <c r="H67" s="281"/>
      <c r="I67" s="282"/>
      <c r="J67" s="283"/>
      <c r="K67" s="298"/>
      <c r="L67" s="299"/>
      <c r="M67" s="300"/>
      <c r="N67" s="300" t="s">
        <v>95</v>
      </c>
      <c r="O67" s="284"/>
      <c r="P67" s="284"/>
      <c r="Q67" s="284"/>
      <c r="R67" s="284"/>
      <c r="S67" s="284"/>
      <c r="T67" s="284"/>
      <c r="U67" s="284"/>
      <c r="V67" s="285"/>
      <c r="W67" s="286"/>
      <c r="X67" s="294"/>
    </row>
    <row r="68" spans="1:24" ht="15.75" thickBot="1" x14ac:dyDescent="0.3">
      <c r="A68" s="208"/>
      <c r="B68" s="59"/>
      <c r="C68" s="60"/>
      <c r="D68" s="60"/>
      <c r="E68" s="61"/>
      <c r="F68" s="62"/>
      <c r="G68" s="250"/>
      <c r="H68" s="64"/>
      <c r="I68" s="65"/>
      <c r="J68" s="66"/>
      <c r="K68" s="67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9"/>
      <c r="W68" s="70"/>
      <c r="X68" s="71"/>
    </row>
    <row r="69" spans="1:24" ht="39" thickBot="1" x14ac:dyDescent="0.3">
      <c r="A69" s="72" t="s">
        <v>64</v>
      </c>
      <c r="B69" s="169"/>
      <c r="C69" s="169"/>
      <c r="D69" s="170"/>
      <c r="E69" s="171"/>
      <c r="F69" s="252"/>
      <c r="G69" s="173">
        <f>SUM(G70)</f>
        <v>0</v>
      </c>
      <c r="H69" s="174">
        <f t="shared" ref="H69:X69" si="20">SUM(H70)</f>
        <v>0</v>
      </c>
      <c r="I69" s="175">
        <f t="shared" si="20"/>
        <v>0</v>
      </c>
      <c r="J69" s="176">
        <f t="shared" si="20"/>
        <v>0</v>
      </c>
      <c r="K69" s="174">
        <f t="shared" si="20"/>
        <v>0</v>
      </c>
      <c r="L69" s="177">
        <f t="shared" si="20"/>
        <v>0</v>
      </c>
      <c r="M69" s="177">
        <f t="shared" si="20"/>
        <v>0</v>
      </c>
      <c r="N69" s="177">
        <f t="shared" si="20"/>
        <v>0</v>
      </c>
      <c r="O69" s="177">
        <f t="shared" si="20"/>
        <v>0</v>
      </c>
      <c r="P69" s="177">
        <f t="shared" si="20"/>
        <v>0</v>
      </c>
      <c r="Q69" s="177">
        <f t="shared" si="20"/>
        <v>0</v>
      </c>
      <c r="R69" s="177">
        <f t="shared" si="20"/>
        <v>0</v>
      </c>
      <c r="S69" s="177">
        <f t="shared" si="20"/>
        <v>0</v>
      </c>
      <c r="T69" s="177">
        <f t="shared" si="20"/>
        <v>0</v>
      </c>
      <c r="U69" s="177">
        <f t="shared" si="20"/>
        <v>0</v>
      </c>
      <c r="V69" s="175">
        <f t="shared" si="20"/>
        <v>0</v>
      </c>
      <c r="W69" s="176">
        <f t="shared" si="20"/>
        <v>0</v>
      </c>
      <c r="X69" s="178">
        <f t="shared" si="20"/>
        <v>0</v>
      </c>
    </row>
    <row r="70" spans="1:24" ht="23.25" x14ac:dyDescent="0.25">
      <c r="A70" s="44" t="s">
        <v>65</v>
      </c>
      <c r="B70" s="45">
        <v>21</v>
      </c>
      <c r="C70" s="46">
        <v>472</v>
      </c>
      <c r="D70" s="46" t="s">
        <v>33</v>
      </c>
      <c r="E70" s="47"/>
      <c r="F70" s="48"/>
      <c r="G70" s="207">
        <v>0</v>
      </c>
      <c r="H70" s="100"/>
      <c r="I70" s="253"/>
      <c r="J70" s="52">
        <f>(G70+I70)-H70</f>
        <v>0</v>
      </c>
      <c r="K70" s="100"/>
      <c r="L70" s="101"/>
      <c r="M70" s="102"/>
      <c r="N70" s="102"/>
      <c r="O70" s="102"/>
      <c r="P70" s="102"/>
      <c r="Q70" s="102"/>
      <c r="R70" s="102"/>
      <c r="S70" s="102"/>
      <c r="T70" s="102"/>
      <c r="U70" s="102"/>
      <c r="V70" s="254"/>
      <c r="W70" s="56">
        <f>SUM(K70:V70)</f>
        <v>0</v>
      </c>
      <c r="X70" s="88">
        <f>J70-W70</f>
        <v>0</v>
      </c>
    </row>
    <row r="71" spans="1:24" ht="15.75" thickBot="1" x14ac:dyDescent="0.3">
      <c r="A71" s="208"/>
      <c r="B71" s="59"/>
      <c r="C71" s="60"/>
      <c r="D71" s="60"/>
      <c r="E71" s="61"/>
      <c r="F71" s="62"/>
      <c r="G71" s="255"/>
      <c r="H71" s="256"/>
      <c r="I71" s="257"/>
      <c r="J71" s="258"/>
      <c r="K71" s="67" t="s">
        <v>61</v>
      </c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9"/>
      <c r="W71" s="70"/>
      <c r="X71" s="71"/>
    </row>
    <row r="72" spans="1:24" ht="39" thickBot="1" x14ac:dyDescent="0.3">
      <c r="A72" s="72" t="s">
        <v>66</v>
      </c>
      <c r="B72" s="169"/>
      <c r="C72" s="169"/>
      <c r="D72" s="170"/>
      <c r="E72" s="171"/>
      <c r="F72" s="252"/>
      <c r="G72" s="173">
        <f>SUM(G73)</f>
        <v>0</v>
      </c>
      <c r="H72" s="174">
        <f t="shared" ref="H72:X72" si="21">SUM(H73)</f>
        <v>0</v>
      </c>
      <c r="I72" s="175">
        <f t="shared" si="21"/>
        <v>360000</v>
      </c>
      <c r="J72" s="176">
        <f t="shared" si="21"/>
        <v>360000</v>
      </c>
      <c r="K72" s="174">
        <f t="shared" si="21"/>
        <v>0</v>
      </c>
      <c r="L72" s="177">
        <f t="shared" si="21"/>
        <v>0</v>
      </c>
      <c r="M72" s="177">
        <f t="shared" si="21"/>
        <v>0</v>
      </c>
      <c r="N72" s="177">
        <f>SUM(N73)+348847.2</f>
        <v>348847.2</v>
      </c>
      <c r="O72" s="177">
        <f t="shared" si="21"/>
        <v>0</v>
      </c>
      <c r="P72" s="177">
        <f t="shared" si="21"/>
        <v>0</v>
      </c>
      <c r="Q72" s="177">
        <f t="shared" si="21"/>
        <v>0</v>
      </c>
      <c r="R72" s="177">
        <f t="shared" si="21"/>
        <v>0</v>
      </c>
      <c r="S72" s="177">
        <f t="shared" si="21"/>
        <v>0</v>
      </c>
      <c r="T72" s="177">
        <f t="shared" si="21"/>
        <v>0</v>
      </c>
      <c r="U72" s="177">
        <f t="shared" si="21"/>
        <v>0</v>
      </c>
      <c r="V72" s="175">
        <f t="shared" si="21"/>
        <v>0</v>
      </c>
      <c r="W72" s="176">
        <f t="shared" si="21"/>
        <v>348847.2</v>
      </c>
      <c r="X72" s="178">
        <f t="shared" si="21"/>
        <v>11152.799999999988</v>
      </c>
    </row>
    <row r="73" spans="1:24" ht="24.75" x14ac:dyDescent="0.25">
      <c r="A73" s="44" t="s">
        <v>67</v>
      </c>
      <c r="B73" s="45">
        <v>11</v>
      </c>
      <c r="C73" s="46">
        <v>472</v>
      </c>
      <c r="D73" s="46" t="s">
        <v>33</v>
      </c>
      <c r="E73" s="47"/>
      <c r="F73" s="48"/>
      <c r="G73" s="207">
        <v>0</v>
      </c>
      <c r="H73" s="100"/>
      <c r="I73" s="253">
        <v>360000</v>
      </c>
      <c r="J73" s="52">
        <f>(G73+I73)-H73</f>
        <v>360000</v>
      </c>
      <c r="K73" s="100"/>
      <c r="L73" s="101"/>
      <c r="M73" s="102"/>
      <c r="N73" s="322" t="s">
        <v>99</v>
      </c>
      <c r="O73" s="102"/>
      <c r="P73" s="102"/>
      <c r="Q73" s="102"/>
      <c r="R73" s="102"/>
      <c r="S73" s="102"/>
      <c r="T73" s="102"/>
      <c r="U73" s="102"/>
      <c r="V73" s="254"/>
      <c r="W73" s="56">
        <f>SUM(K73:V73)+348847.2</f>
        <v>348847.2</v>
      </c>
      <c r="X73" s="88">
        <f>J73-W73</f>
        <v>11152.799999999988</v>
      </c>
    </row>
    <row r="74" spans="1:24" ht="15.75" thickBot="1" x14ac:dyDescent="0.3">
      <c r="A74" s="208"/>
      <c r="B74" s="59"/>
      <c r="C74" s="60"/>
      <c r="D74" s="60"/>
      <c r="E74" s="61"/>
      <c r="F74" s="62"/>
      <c r="G74" s="255"/>
      <c r="H74" s="256"/>
      <c r="I74" s="257"/>
      <c r="J74" s="258"/>
      <c r="K74" s="67" t="s">
        <v>61</v>
      </c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9"/>
      <c r="W74" s="70"/>
      <c r="X74" s="71"/>
    </row>
    <row r="75" spans="1:24" ht="26.25" thickBot="1" x14ac:dyDescent="0.3">
      <c r="A75" s="72" t="s">
        <v>68</v>
      </c>
      <c r="B75" s="169"/>
      <c r="C75" s="169"/>
      <c r="D75" s="170"/>
      <c r="E75" s="171"/>
      <c r="F75" s="252"/>
      <c r="G75" s="173">
        <f>SUM(G76)</f>
        <v>0</v>
      </c>
      <c r="H75" s="174">
        <f t="shared" ref="H75:X75" si="22">SUM(H76)</f>
        <v>0</v>
      </c>
      <c r="I75" s="175">
        <f t="shared" si="22"/>
        <v>400000</v>
      </c>
      <c r="J75" s="176">
        <f t="shared" si="22"/>
        <v>400000</v>
      </c>
      <c r="K75" s="174">
        <f t="shared" si="22"/>
        <v>0</v>
      </c>
      <c r="L75" s="177">
        <f t="shared" si="22"/>
        <v>0</v>
      </c>
      <c r="M75" s="177">
        <f t="shared" si="22"/>
        <v>0</v>
      </c>
      <c r="N75" s="177">
        <f>SUM(N76)+398461.02</f>
        <v>398461.02</v>
      </c>
      <c r="O75" s="177">
        <f t="shared" si="22"/>
        <v>0</v>
      </c>
      <c r="P75" s="177">
        <f t="shared" si="22"/>
        <v>0</v>
      </c>
      <c r="Q75" s="177">
        <f t="shared" si="22"/>
        <v>0</v>
      </c>
      <c r="R75" s="177">
        <f t="shared" si="22"/>
        <v>0</v>
      </c>
      <c r="S75" s="177">
        <f t="shared" si="22"/>
        <v>0</v>
      </c>
      <c r="T75" s="177">
        <f t="shared" si="22"/>
        <v>0</v>
      </c>
      <c r="U75" s="177">
        <f t="shared" si="22"/>
        <v>0</v>
      </c>
      <c r="V75" s="175">
        <f t="shared" si="22"/>
        <v>0</v>
      </c>
      <c r="W75" s="176">
        <f t="shared" si="22"/>
        <v>398461.02</v>
      </c>
      <c r="X75" s="178">
        <f t="shared" si="22"/>
        <v>1538.9799999999814</v>
      </c>
    </row>
    <row r="76" spans="1:24" ht="24.75" x14ac:dyDescent="0.25">
      <c r="A76" s="44" t="s">
        <v>67</v>
      </c>
      <c r="B76" s="45">
        <v>11</v>
      </c>
      <c r="C76" s="46">
        <v>472</v>
      </c>
      <c r="D76" s="46" t="s">
        <v>33</v>
      </c>
      <c r="E76" s="47"/>
      <c r="F76" s="48"/>
      <c r="G76" s="207">
        <v>0</v>
      </c>
      <c r="H76" s="100"/>
      <c r="I76" s="253">
        <v>400000</v>
      </c>
      <c r="J76" s="52">
        <f>(G76+I76)-H76</f>
        <v>400000</v>
      </c>
      <c r="K76" s="100"/>
      <c r="L76" s="101"/>
      <c r="M76" s="102"/>
      <c r="N76" s="210" t="s">
        <v>100</v>
      </c>
      <c r="O76" s="102"/>
      <c r="P76" s="102"/>
      <c r="Q76" s="102"/>
      <c r="R76" s="102"/>
      <c r="S76" s="102"/>
      <c r="T76" s="102"/>
      <c r="U76" s="102"/>
      <c r="V76" s="254"/>
      <c r="W76" s="56">
        <f>SUM(K76:V76)+398461.02</f>
        <v>398461.02</v>
      </c>
      <c r="X76" s="88">
        <f>J76-W76</f>
        <v>1538.9799999999814</v>
      </c>
    </row>
    <row r="77" spans="1:24" ht="15.75" thickBot="1" x14ac:dyDescent="0.3">
      <c r="A77" s="208"/>
      <c r="B77" s="59"/>
      <c r="C77" s="60"/>
      <c r="D77" s="60"/>
      <c r="E77" s="61"/>
      <c r="F77" s="62"/>
      <c r="G77" s="255"/>
      <c r="H77" s="256"/>
      <c r="I77" s="257"/>
      <c r="J77" s="258"/>
      <c r="K77" s="67" t="s">
        <v>61</v>
      </c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9"/>
      <c r="W77" s="70"/>
      <c r="X77" s="71"/>
    </row>
    <row r="78" spans="1:24" ht="26.25" thickBot="1" x14ac:dyDescent="0.3">
      <c r="A78" s="72" t="s">
        <v>69</v>
      </c>
      <c r="B78" s="169"/>
      <c r="C78" s="169"/>
      <c r="D78" s="170"/>
      <c r="E78" s="171"/>
      <c r="F78" s="252"/>
      <c r="G78" s="173">
        <f>SUM(G79)</f>
        <v>0</v>
      </c>
      <c r="H78" s="174">
        <f t="shared" ref="H78:X78" si="23">SUM(H79)</f>
        <v>0</v>
      </c>
      <c r="I78" s="175">
        <f t="shared" si="23"/>
        <v>0</v>
      </c>
      <c r="J78" s="176">
        <f t="shared" si="23"/>
        <v>0</v>
      </c>
      <c r="K78" s="174">
        <f t="shared" si="23"/>
        <v>0</v>
      </c>
      <c r="L78" s="177">
        <f t="shared" si="23"/>
        <v>0</v>
      </c>
      <c r="M78" s="177">
        <f t="shared" si="23"/>
        <v>0</v>
      </c>
      <c r="N78" s="177">
        <f t="shared" si="23"/>
        <v>0</v>
      </c>
      <c r="O78" s="177">
        <f t="shared" si="23"/>
        <v>0</v>
      </c>
      <c r="P78" s="177">
        <f t="shared" si="23"/>
        <v>0</v>
      </c>
      <c r="Q78" s="177">
        <f t="shared" si="23"/>
        <v>0</v>
      </c>
      <c r="R78" s="177">
        <f t="shared" si="23"/>
        <v>0</v>
      </c>
      <c r="S78" s="177">
        <f t="shared" si="23"/>
        <v>0</v>
      </c>
      <c r="T78" s="177">
        <f t="shared" si="23"/>
        <v>0</v>
      </c>
      <c r="U78" s="177">
        <f t="shared" si="23"/>
        <v>0</v>
      </c>
      <c r="V78" s="175">
        <f t="shared" si="23"/>
        <v>0</v>
      </c>
      <c r="W78" s="176">
        <f t="shared" si="23"/>
        <v>0</v>
      </c>
      <c r="X78" s="178">
        <f t="shared" si="23"/>
        <v>0</v>
      </c>
    </row>
    <row r="79" spans="1:24" ht="23.25" x14ac:dyDescent="0.25">
      <c r="A79" s="44" t="s">
        <v>70</v>
      </c>
      <c r="B79" s="45">
        <v>21</v>
      </c>
      <c r="C79" s="46">
        <v>472</v>
      </c>
      <c r="D79" s="46" t="s">
        <v>33</v>
      </c>
      <c r="E79" s="47"/>
      <c r="F79" s="48"/>
      <c r="G79" s="207">
        <v>0</v>
      </c>
      <c r="H79" s="100"/>
      <c r="I79" s="253"/>
      <c r="J79" s="52">
        <f>(G79+I79)-H79</f>
        <v>0</v>
      </c>
      <c r="K79" s="100"/>
      <c r="L79" s="101"/>
      <c r="M79" s="102"/>
      <c r="N79" s="102"/>
      <c r="O79" s="102"/>
      <c r="P79" s="102"/>
      <c r="Q79" s="102"/>
      <c r="R79" s="102"/>
      <c r="S79" s="102"/>
      <c r="T79" s="102"/>
      <c r="U79" s="102"/>
      <c r="V79" s="254"/>
      <c r="W79" s="56">
        <f>SUM(K79:V79)</f>
        <v>0</v>
      </c>
      <c r="X79" s="88">
        <f>J79-W79</f>
        <v>0</v>
      </c>
    </row>
    <row r="80" spans="1:24" ht="15.75" thickBot="1" x14ac:dyDescent="0.3">
      <c r="A80" s="208"/>
      <c r="B80" s="59"/>
      <c r="C80" s="60"/>
      <c r="D80" s="60"/>
      <c r="E80" s="61"/>
      <c r="F80" s="62"/>
      <c r="G80" s="255"/>
      <c r="H80" s="256"/>
      <c r="I80" s="257"/>
      <c r="J80" s="258"/>
      <c r="K80" s="67" t="s">
        <v>61</v>
      </c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9"/>
      <c r="W80" s="70"/>
      <c r="X80" s="71"/>
    </row>
    <row r="81" spans="1:24" ht="54" customHeight="1" thickBot="1" x14ac:dyDescent="0.3">
      <c r="A81" s="72" t="s">
        <v>116</v>
      </c>
      <c r="B81" s="169"/>
      <c r="C81" s="169"/>
      <c r="D81" s="170"/>
      <c r="E81" s="171"/>
      <c r="F81" s="252"/>
      <c r="G81" s="173">
        <f>SUM(G82)</f>
        <v>0</v>
      </c>
      <c r="H81" s="174">
        <f t="shared" ref="H81:X81" si="24">SUM(H82)</f>
        <v>0</v>
      </c>
      <c r="I81" s="175">
        <f t="shared" si="24"/>
        <v>5000000</v>
      </c>
      <c r="J81" s="176">
        <f t="shared" si="24"/>
        <v>5000000</v>
      </c>
      <c r="K81" s="174">
        <f t="shared" si="24"/>
        <v>0</v>
      </c>
      <c r="L81" s="177">
        <f t="shared" si="24"/>
        <v>0</v>
      </c>
      <c r="M81" s="177">
        <f t="shared" si="24"/>
        <v>0</v>
      </c>
      <c r="N81" s="177">
        <f t="shared" si="24"/>
        <v>0</v>
      </c>
      <c r="O81" s="177">
        <f t="shared" si="24"/>
        <v>340014</v>
      </c>
      <c r="P81" s="177">
        <f t="shared" si="24"/>
        <v>0</v>
      </c>
      <c r="Q81" s="177">
        <f t="shared" si="24"/>
        <v>0</v>
      </c>
      <c r="R81" s="177">
        <f t="shared" si="24"/>
        <v>0</v>
      </c>
      <c r="S81" s="177">
        <f t="shared" si="24"/>
        <v>0</v>
      </c>
      <c r="T81" s="177">
        <f t="shared" si="24"/>
        <v>0</v>
      </c>
      <c r="U81" s="177">
        <f t="shared" si="24"/>
        <v>0</v>
      </c>
      <c r="V81" s="175">
        <f t="shared" si="24"/>
        <v>0</v>
      </c>
      <c r="W81" s="176">
        <f t="shared" si="24"/>
        <v>340014</v>
      </c>
      <c r="X81" s="178">
        <f t="shared" si="24"/>
        <v>4659986</v>
      </c>
    </row>
    <row r="82" spans="1:24" ht="32.25" customHeight="1" x14ac:dyDescent="0.25">
      <c r="A82" s="44" t="s">
        <v>117</v>
      </c>
      <c r="B82" s="45">
        <v>11</v>
      </c>
      <c r="C82" s="46">
        <v>436</v>
      </c>
      <c r="D82" s="46" t="s">
        <v>33</v>
      </c>
      <c r="E82" s="47"/>
      <c r="F82" s="48"/>
      <c r="G82" s="207">
        <v>0</v>
      </c>
      <c r="H82" s="100"/>
      <c r="I82" s="253">
        <v>5000000</v>
      </c>
      <c r="J82" s="52">
        <f>(G82+I82)-H82</f>
        <v>5000000</v>
      </c>
      <c r="K82" s="100"/>
      <c r="L82" s="101"/>
      <c r="M82" s="102"/>
      <c r="N82" s="102"/>
      <c r="O82" s="102">
        <v>340014</v>
      </c>
      <c r="P82" s="102"/>
      <c r="Q82" s="102"/>
      <c r="R82" s="102"/>
      <c r="S82" s="102"/>
      <c r="T82" s="102"/>
      <c r="U82" s="102"/>
      <c r="V82" s="254"/>
      <c r="W82" s="56">
        <f>SUM(K82:V82)</f>
        <v>340014</v>
      </c>
      <c r="X82" s="88">
        <f>J82-W82</f>
        <v>4659986</v>
      </c>
    </row>
    <row r="83" spans="1:24" ht="15.75" thickBot="1" x14ac:dyDescent="0.3">
      <c r="A83" s="208"/>
      <c r="B83" s="59"/>
      <c r="C83" s="60"/>
      <c r="D83" s="60"/>
      <c r="E83" s="61"/>
      <c r="F83" s="62"/>
      <c r="G83" s="255"/>
      <c r="H83" s="256"/>
      <c r="I83" s="257"/>
      <c r="J83" s="258"/>
      <c r="K83" s="67" t="s">
        <v>61</v>
      </c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9"/>
      <c r="W83" s="70"/>
      <c r="X83" s="71"/>
    </row>
    <row r="84" spans="1:24" ht="28.5" thickTop="1" thickBot="1" x14ac:dyDescent="0.35">
      <c r="A84" s="27" t="s">
        <v>91</v>
      </c>
      <c r="B84" s="330" t="s">
        <v>30</v>
      </c>
      <c r="C84" s="331"/>
      <c r="D84" s="331"/>
      <c r="E84" s="331"/>
      <c r="F84" s="332"/>
      <c r="G84" s="191">
        <f>SUM(G86:G86)</f>
        <v>3000000</v>
      </c>
      <c r="H84" s="192">
        <f>SUM(H86:H86)</f>
        <v>0</v>
      </c>
      <c r="I84" s="193">
        <f>SUM(I86:I86)</f>
        <v>0</v>
      </c>
      <c r="J84" s="194">
        <f>SUM(J86:J86)</f>
        <v>3000000</v>
      </c>
      <c r="K84" s="192">
        <f t="shared" ref="K84:X84" si="25">SUM(K86:K86)</f>
        <v>0</v>
      </c>
      <c r="L84" s="195">
        <f t="shared" si="25"/>
        <v>0</v>
      </c>
      <c r="M84" s="195">
        <f t="shared" si="25"/>
        <v>0</v>
      </c>
      <c r="N84" s="195">
        <f t="shared" si="25"/>
        <v>1000000</v>
      </c>
      <c r="O84" s="195">
        <f t="shared" si="25"/>
        <v>250000</v>
      </c>
      <c r="P84" s="195">
        <f t="shared" si="25"/>
        <v>250000</v>
      </c>
      <c r="Q84" s="195">
        <f t="shared" si="25"/>
        <v>0</v>
      </c>
      <c r="R84" s="195">
        <f t="shared" si="25"/>
        <v>0</v>
      </c>
      <c r="S84" s="195">
        <f t="shared" si="25"/>
        <v>0</v>
      </c>
      <c r="T84" s="195">
        <f t="shared" si="25"/>
        <v>0</v>
      </c>
      <c r="U84" s="195">
        <f t="shared" si="25"/>
        <v>0</v>
      </c>
      <c r="V84" s="193">
        <f t="shared" si="25"/>
        <v>0</v>
      </c>
      <c r="W84" s="194">
        <f>SUM(W86:W86)</f>
        <v>1500000</v>
      </c>
      <c r="X84" s="196">
        <f t="shared" si="25"/>
        <v>1500000</v>
      </c>
    </row>
    <row r="85" spans="1:24" ht="27" thickTop="1" thickBot="1" x14ac:dyDescent="0.35">
      <c r="A85" s="260" t="s">
        <v>72</v>
      </c>
      <c r="B85" s="261"/>
      <c r="C85" s="261"/>
      <c r="D85" s="261"/>
      <c r="E85" s="261"/>
      <c r="F85" s="262"/>
      <c r="G85" s="263">
        <f>SUM(G86)</f>
        <v>3000000</v>
      </c>
      <c r="H85" s="264">
        <f t="shared" ref="H85:X85" si="26">SUM(H86)</f>
        <v>0</v>
      </c>
      <c r="I85" s="265">
        <f t="shared" si="26"/>
        <v>0</v>
      </c>
      <c r="J85" s="266">
        <f t="shared" si="26"/>
        <v>3000000</v>
      </c>
      <c r="K85" s="264">
        <f t="shared" si="26"/>
        <v>0</v>
      </c>
      <c r="L85" s="267">
        <f t="shared" si="26"/>
        <v>0</v>
      </c>
      <c r="M85" s="267">
        <f t="shared" si="26"/>
        <v>0</v>
      </c>
      <c r="N85" s="267">
        <f t="shared" si="26"/>
        <v>1000000</v>
      </c>
      <c r="O85" s="267">
        <f t="shared" si="26"/>
        <v>250000</v>
      </c>
      <c r="P85" s="267">
        <f t="shared" si="26"/>
        <v>250000</v>
      </c>
      <c r="Q85" s="267">
        <f t="shared" si="26"/>
        <v>0</v>
      </c>
      <c r="R85" s="267">
        <f t="shared" si="26"/>
        <v>0</v>
      </c>
      <c r="S85" s="267">
        <f t="shared" si="26"/>
        <v>0</v>
      </c>
      <c r="T85" s="267">
        <f t="shared" si="26"/>
        <v>0</v>
      </c>
      <c r="U85" s="267">
        <f t="shared" si="26"/>
        <v>0</v>
      </c>
      <c r="V85" s="265">
        <f t="shared" si="26"/>
        <v>0</v>
      </c>
      <c r="W85" s="266">
        <f t="shared" si="26"/>
        <v>1500000</v>
      </c>
      <c r="X85" s="268">
        <f t="shared" si="26"/>
        <v>1500000</v>
      </c>
    </row>
    <row r="86" spans="1:24" ht="23.25" x14ac:dyDescent="0.25">
      <c r="A86" s="269" t="s">
        <v>73</v>
      </c>
      <c r="B86" s="96">
        <v>11</v>
      </c>
      <c r="C86" s="96">
        <v>437</v>
      </c>
      <c r="D86" s="97" t="s">
        <v>33</v>
      </c>
      <c r="E86" s="98"/>
      <c r="F86" s="99"/>
      <c r="G86" s="49">
        <v>3000000</v>
      </c>
      <c r="H86" s="50"/>
      <c r="I86" s="51"/>
      <c r="J86" s="52">
        <f>G86-H86+I86</f>
        <v>3000000</v>
      </c>
      <c r="K86" s="209"/>
      <c r="L86" s="54"/>
      <c r="M86" s="54"/>
      <c r="N86" s="54">
        <v>1000000</v>
      </c>
      <c r="O86" s="54">
        <v>250000</v>
      </c>
      <c r="P86" s="54">
        <v>250000</v>
      </c>
      <c r="Q86" s="54"/>
      <c r="R86" s="54"/>
      <c r="S86" s="54"/>
      <c r="T86" s="54"/>
      <c r="U86" s="54"/>
      <c r="V86" s="55"/>
      <c r="W86" s="56">
        <f>SUM(K86:V86)</f>
        <v>1500000</v>
      </c>
      <c r="X86" s="57">
        <f>J86-W86</f>
        <v>1500000</v>
      </c>
    </row>
    <row r="87" spans="1:24" ht="15.75" thickBot="1" x14ac:dyDescent="0.3">
      <c r="A87" s="270"/>
      <c r="B87" s="271"/>
      <c r="C87" s="271"/>
      <c r="D87" s="272"/>
      <c r="E87" s="273"/>
      <c r="F87" s="274"/>
      <c r="G87" s="216"/>
      <c r="H87" s="217"/>
      <c r="I87" s="218"/>
      <c r="J87" s="219"/>
      <c r="K87" s="220"/>
      <c r="L87" s="221"/>
      <c r="M87" s="221"/>
      <c r="N87" s="221"/>
      <c r="O87" s="221"/>
      <c r="P87" s="221"/>
      <c r="Q87" s="221"/>
      <c r="R87" s="221"/>
      <c r="S87" s="222"/>
      <c r="T87" s="221"/>
      <c r="U87" s="221"/>
      <c r="V87" s="223"/>
      <c r="W87" s="224"/>
      <c r="X87" s="275"/>
    </row>
  </sheetData>
  <mergeCells count="13">
    <mergeCell ref="B84:F84"/>
    <mergeCell ref="B8:F8"/>
    <mergeCell ref="B9:F9"/>
    <mergeCell ref="A20:A22"/>
    <mergeCell ref="A33:A35"/>
    <mergeCell ref="B36:F36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1265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1126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0"/>
  <sheetViews>
    <sheetView workbookViewId="0">
      <selection activeCell="C8" sqref="C8"/>
    </sheetView>
  </sheetViews>
  <sheetFormatPr baseColWidth="10" defaultRowHeight="15" x14ac:dyDescent="0.25"/>
  <cols>
    <col min="1" max="1" width="34.85546875" customWidth="1"/>
    <col min="2" max="2" width="13.140625" bestFit="1" customWidth="1"/>
  </cols>
  <sheetData>
    <row r="2" spans="1:2" x14ac:dyDescent="0.25">
      <c r="A2" s="350" t="s">
        <v>107</v>
      </c>
      <c r="B2" s="350"/>
    </row>
    <row r="3" spans="1:2" x14ac:dyDescent="0.25">
      <c r="B3" s="326" t="s">
        <v>110</v>
      </c>
    </row>
    <row r="4" spans="1:2" x14ac:dyDescent="0.25">
      <c r="A4" t="s">
        <v>103</v>
      </c>
      <c r="B4" s="324">
        <v>1893007</v>
      </c>
    </row>
    <row r="5" spans="1:2" x14ac:dyDescent="0.25">
      <c r="A5" t="s">
        <v>104</v>
      </c>
      <c r="B5" s="324">
        <v>4293560</v>
      </c>
    </row>
    <row r="6" spans="1:2" x14ac:dyDescent="0.25">
      <c r="A6" t="s">
        <v>105</v>
      </c>
      <c r="B6" s="324">
        <v>11152.8</v>
      </c>
    </row>
    <row r="7" spans="1:2" x14ac:dyDescent="0.25">
      <c r="A7" t="s">
        <v>106</v>
      </c>
      <c r="B7" s="324">
        <v>1538.98</v>
      </c>
    </row>
    <row r="8" spans="1:2" x14ac:dyDescent="0.25">
      <c r="B8" s="325">
        <f>SUM(B4:B7)</f>
        <v>6199258.7800000003</v>
      </c>
    </row>
    <row r="9" spans="1:2" x14ac:dyDescent="0.25">
      <c r="B9" s="324"/>
    </row>
    <row r="10" spans="1:2" x14ac:dyDescent="0.25">
      <c r="B10" s="324"/>
    </row>
    <row r="11" spans="1:2" x14ac:dyDescent="0.25">
      <c r="A11" s="350" t="s">
        <v>108</v>
      </c>
      <c r="B11" s="350"/>
    </row>
    <row r="12" spans="1:2" x14ac:dyDescent="0.25">
      <c r="B12" s="327" t="s">
        <v>110</v>
      </c>
    </row>
    <row r="13" spans="1:2" x14ac:dyDescent="0.25">
      <c r="A13" t="s">
        <v>109</v>
      </c>
      <c r="B13" s="324">
        <v>1876391.01</v>
      </c>
    </row>
    <row r="14" spans="1:2" x14ac:dyDescent="0.25">
      <c r="A14" t="s">
        <v>104</v>
      </c>
      <c r="B14" s="324">
        <v>837179.67</v>
      </c>
    </row>
    <row r="15" spans="1:2" x14ac:dyDescent="0.25">
      <c r="B15" s="325">
        <f>SUM(B13:B14)</f>
        <v>2713570.68</v>
      </c>
    </row>
    <row r="16" spans="1:2" x14ac:dyDescent="0.25">
      <c r="B16" s="324"/>
    </row>
    <row r="17" spans="2:2" x14ac:dyDescent="0.25">
      <c r="B17" s="324"/>
    </row>
    <row r="18" spans="2:2" x14ac:dyDescent="0.25">
      <c r="B18" s="324"/>
    </row>
    <row r="19" spans="2:2" x14ac:dyDescent="0.25">
      <c r="B19" s="324"/>
    </row>
    <row r="20" spans="2:2" x14ac:dyDescent="0.25">
      <c r="B20" s="324"/>
    </row>
  </sheetData>
  <mergeCells count="2">
    <mergeCell ref="A2:B2"/>
    <mergeCell ref="A11:B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8"/>
  <sheetViews>
    <sheetView topLeftCell="A16" zoomScaleNormal="100" zoomScaleSheetLayoutView="39" workbookViewId="0">
      <selection activeCell="L56" sqref="L56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5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5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5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5" ht="16.5" thickBot="1" x14ac:dyDescent="0.3">
      <c r="A5" s="349" t="s">
        <v>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5" ht="15.75" thickBot="1" x14ac:dyDescent="0.3">
      <c r="A6" s="1" t="s">
        <v>78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5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>SUM(G9+G34+G75)</f>
        <v>253949287</v>
      </c>
      <c r="H8" s="22">
        <f>SUM(H9+H34+H75)</f>
        <v>0</v>
      </c>
      <c r="I8" s="23">
        <f t="shared" ref="I8:X8" si="0">SUM(I9+I34+I75)</f>
        <v>0</v>
      </c>
      <c r="J8" s="24">
        <f t="shared" si="0"/>
        <v>253949287</v>
      </c>
      <c r="K8" s="22">
        <f t="shared" si="0"/>
        <v>13996830.4</v>
      </c>
      <c r="L8" s="25">
        <f t="shared" si="0"/>
        <v>13906342.34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19003172.739999998</v>
      </c>
      <c r="X8" s="26">
        <f t="shared" si="0"/>
        <v>234946114.25999999</v>
      </c>
    </row>
    <row r="9" spans="1:25" ht="54" thickTop="1" thickBot="1" x14ac:dyDescent="0.35">
      <c r="A9" s="27" t="s">
        <v>29</v>
      </c>
      <c r="B9" s="330" t="s">
        <v>30</v>
      </c>
      <c r="C9" s="331"/>
      <c r="D9" s="331"/>
      <c r="E9" s="331"/>
      <c r="F9" s="332"/>
      <c r="G9" s="28">
        <f>SUM(G10+G13+G16+G21+G26+G29)</f>
        <v>227987368</v>
      </c>
      <c r="H9" s="29">
        <f t="shared" ref="H9:X9" si="1">SUM(H10+H13+H16+H21+H26+H29)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13338167</v>
      </c>
      <c r="M9" s="32">
        <f t="shared" si="1"/>
        <v>0</v>
      </c>
      <c r="N9" s="32">
        <f t="shared" si="1"/>
        <v>0</v>
      </c>
      <c r="O9" s="32">
        <f t="shared" si="1"/>
        <v>0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17790154</v>
      </c>
      <c r="X9" s="33">
        <f t="shared" si="1"/>
        <v>210197214</v>
      </c>
    </row>
    <row r="10" spans="1:25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 t="shared" si="2"/>
        <v>3000000</v>
      </c>
      <c r="M10" s="42">
        <f t="shared" si="2"/>
        <v>0</v>
      </c>
      <c r="N10" s="42">
        <f t="shared" si="2"/>
        <v>0</v>
      </c>
      <c r="O10" s="42">
        <f t="shared" si="2"/>
        <v>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5100000</v>
      </c>
      <c r="X10" s="43">
        <f t="shared" si="2"/>
        <v>32471807</v>
      </c>
    </row>
    <row r="11" spans="1:25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/>
      <c r="N11" s="54"/>
      <c r="O11" s="54"/>
      <c r="P11" s="54"/>
      <c r="Q11" s="54"/>
      <c r="R11" s="54"/>
      <c r="S11" s="54"/>
      <c r="T11" s="54"/>
      <c r="U11" s="54"/>
      <c r="V11" s="55"/>
      <c r="W11" s="56">
        <f>SUM(K11:V11)</f>
        <v>5100000</v>
      </c>
      <c r="X11" s="57">
        <f t="shared" ref="X11" si="3">J11-W11</f>
        <v>32471807</v>
      </c>
    </row>
    <row r="12" spans="1:25" ht="15.75" thickBot="1" x14ac:dyDescent="0.3">
      <c r="A12" s="58"/>
      <c r="B12" s="59"/>
      <c r="C12" s="60"/>
      <c r="D12" s="60"/>
      <c r="E12" s="61"/>
      <c r="F12" s="62"/>
      <c r="G12" s="63"/>
      <c r="H12" s="64"/>
      <c r="I12" s="65"/>
      <c r="J12" s="66"/>
      <c r="K12" s="67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9"/>
      <c r="W12" s="70"/>
      <c r="X12" s="71"/>
    </row>
    <row r="13" spans="1:25" ht="39" thickBot="1" x14ac:dyDescent="0.3">
      <c r="A13" s="72" t="s">
        <v>34</v>
      </c>
      <c r="B13" s="73"/>
      <c r="C13" s="73"/>
      <c r="D13" s="73"/>
      <c r="E13" s="74"/>
      <c r="F13" s="75"/>
      <c r="G13" s="76">
        <f>SUM(G14:G14)</f>
        <v>32000000</v>
      </c>
      <c r="H13" s="77">
        <f t="shared" ref="H13:X13" si="4">SUM(H14:H14)</f>
        <v>0</v>
      </c>
      <c r="I13" s="78">
        <f t="shared" si="4"/>
        <v>0</v>
      </c>
      <c r="J13" s="79">
        <f t="shared" si="4"/>
        <v>32000000</v>
      </c>
      <c r="K13" s="77">
        <f t="shared" si="4"/>
        <v>1900000</v>
      </c>
      <c r="L13" s="80">
        <f t="shared" si="4"/>
        <v>2000000</v>
      </c>
      <c r="M13" s="80">
        <f t="shared" si="4"/>
        <v>0</v>
      </c>
      <c r="N13" s="80">
        <f t="shared" si="4"/>
        <v>0</v>
      </c>
      <c r="O13" s="80">
        <f t="shared" si="4"/>
        <v>0</v>
      </c>
      <c r="P13" s="80">
        <f t="shared" si="4"/>
        <v>0</v>
      </c>
      <c r="Q13" s="80">
        <f t="shared" si="4"/>
        <v>0</v>
      </c>
      <c r="R13" s="80">
        <f t="shared" si="4"/>
        <v>0</v>
      </c>
      <c r="S13" s="80">
        <f t="shared" si="4"/>
        <v>0</v>
      </c>
      <c r="T13" s="80">
        <f t="shared" si="4"/>
        <v>0</v>
      </c>
      <c r="U13" s="80">
        <f t="shared" si="4"/>
        <v>0</v>
      </c>
      <c r="V13" s="78">
        <f t="shared" si="4"/>
        <v>0</v>
      </c>
      <c r="W13" s="79">
        <f t="shared" si="4"/>
        <v>0</v>
      </c>
      <c r="X13" s="81">
        <f t="shared" si="4"/>
        <v>32000000</v>
      </c>
    </row>
    <row r="14" spans="1:25" ht="23.25" x14ac:dyDescent="0.25">
      <c r="A14" s="44" t="s">
        <v>35</v>
      </c>
      <c r="B14" s="46">
        <v>11</v>
      </c>
      <c r="C14" s="46">
        <v>453</v>
      </c>
      <c r="D14" s="46" t="s">
        <v>33</v>
      </c>
      <c r="E14" s="47"/>
      <c r="F14" s="82"/>
      <c r="G14" s="49">
        <v>32000000</v>
      </c>
      <c r="H14" s="83"/>
      <c r="I14" s="82"/>
      <c r="J14" s="52">
        <f>(G14+I14)-H14</f>
        <v>32000000</v>
      </c>
      <c r="K14" s="84">
        <v>1900000</v>
      </c>
      <c r="L14" s="85">
        <v>2000000</v>
      </c>
      <c r="M14" s="86"/>
      <c r="N14" s="86"/>
      <c r="O14" s="86"/>
      <c r="P14" s="86"/>
      <c r="Q14" s="86"/>
      <c r="R14" s="86"/>
      <c r="S14" s="86"/>
      <c r="T14" s="86"/>
      <c r="U14" s="86"/>
      <c r="V14" s="87"/>
      <c r="W14" s="56"/>
      <c r="X14" s="88">
        <f>J14-W14</f>
        <v>32000000</v>
      </c>
    </row>
    <row r="15" spans="1:25" ht="15.75" thickBot="1" x14ac:dyDescent="0.3">
      <c r="A15" s="89"/>
      <c r="B15" s="59"/>
      <c r="C15" s="60"/>
      <c r="D15" s="60"/>
      <c r="E15" s="61"/>
      <c r="F15" s="62"/>
      <c r="G15" s="63"/>
      <c r="H15" s="90"/>
      <c r="I15" s="91"/>
      <c r="J15" s="66"/>
      <c r="K15" s="90"/>
      <c r="L15" s="92"/>
      <c r="M15" s="93"/>
      <c r="N15" s="93"/>
      <c r="O15" s="93"/>
      <c r="P15" s="93"/>
      <c r="Q15" s="93"/>
      <c r="R15" s="93"/>
      <c r="S15" s="93"/>
      <c r="T15" s="93"/>
      <c r="U15" s="93"/>
      <c r="V15" s="94"/>
      <c r="W15" s="70"/>
      <c r="X15" s="71"/>
    </row>
    <row r="16" spans="1:25" ht="26.25" thickBot="1" x14ac:dyDescent="0.3">
      <c r="A16" s="72" t="s">
        <v>36</v>
      </c>
      <c r="B16" s="73"/>
      <c r="C16" s="73"/>
      <c r="D16" s="73"/>
      <c r="E16" s="74"/>
      <c r="F16" s="75"/>
      <c r="G16" s="76">
        <f>SUM(G17:G19)</f>
        <v>31550000</v>
      </c>
      <c r="H16" s="77">
        <f t="shared" ref="H16:X16" si="5">SUM(H17:H19)</f>
        <v>0</v>
      </c>
      <c r="I16" s="78">
        <f t="shared" si="5"/>
        <v>0</v>
      </c>
      <c r="J16" s="79">
        <f t="shared" si="5"/>
        <v>31550000</v>
      </c>
      <c r="K16" s="77">
        <f t="shared" si="5"/>
        <v>2818653</v>
      </c>
      <c r="L16" s="80">
        <f t="shared" si="5"/>
        <v>2629167</v>
      </c>
      <c r="M16" s="80">
        <f t="shared" si="5"/>
        <v>0</v>
      </c>
      <c r="N16" s="80">
        <f t="shared" si="5"/>
        <v>0</v>
      </c>
      <c r="O16" s="80">
        <f t="shared" si="5"/>
        <v>0</v>
      </c>
      <c r="P16" s="80">
        <f t="shared" si="5"/>
        <v>0</v>
      </c>
      <c r="Q16" s="80">
        <f t="shared" si="5"/>
        <v>0</v>
      </c>
      <c r="R16" s="80">
        <f t="shared" si="5"/>
        <v>0</v>
      </c>
      <c r="S16" s="80">
        <f t="shared" si="5"/>
        <v>0</v>
      </c>
      <c r="T16" s="80">
        <f t="shared" si="5"/>
        <v>0</v>
      </c>
      <c r="U16" s="80">
        <f t="shared" si="5"/>
        <v>0</v>
      </c>
      <c r="V16" s="78">
        <f t="shared" si="5"/>
        <v>0</v>
      </c>
      <c r="W16" s="79">
        <f t="shared" si="5"/>
        <v>5447820</v>
      </c>
      <c r="X16" s="81">
        <f t="shared" si="5"/>
        <v>26102180</v>
      </c>
      <c r="Y16" s="95"/>
    </row>
    <row r="17" spans="1:24" ht="34.5" x14ac:dyDescent="0.25">
      <c r="A17" s="44" t="s">
        <v>37</v>
      </c>
      <c r="B17" s="96">
        <v>21</v>
      </c>
      <c r="C17" s="96">
        <v>453</v>
      </c>
      <c r="D17" s="97" t="s">
        <v>75</v>
      </c>
      <c r="E17" s="98"/>
      <c r="F17" s="99"/>
      <c r="G17" s="49">
        <v>25550000</v>
      </c>
      <c r="H17" s="50"/>
      <c r="I17" s="51"/>
      <c r="J17" s="52">
        <f>(G17+I17)-H17</f>
        <v>25550000</v>
      </c>
      <c r="K17" s="100">
        <v>1818653</v>
      </c>
      <c r="L17" s="101">
        <v>2129167</v>
      </c>
      <c r="M17" s="102"/>
      <c r="N17" s="102"/>
      <c r="O17" s="54"/>
      <c r="P17" s="54"/>
      <c r="Q17" s="54"/>
      <c r="R17" s="54"/>
      <c r="S17" s="54"/>
      <c r="T17" s="54"/>
      <c r="U17" s="54"/>
      <c r="V17" s="55"/>
      <c r="W17" s="56">
        <f>SUM(K17:V17)</f>
        <v>3947820</v>
      </c>
      <c r="X17" s="88">
        <f>J17-W17</f>
        <v>21602180</v>
      </c>
    </row>
    <row r="18" spans="1:24" ht="6.75" customHeight="1" x14ac:dyDescent="0.25">
      <c r="A18" s="335"/>
      <c r="B18" s="103"/>
      <c r="C18" s="103"/>
      <c r="D18" s="104"/>
      <c r="E18" s="105"/>
      <c r="F18" s="106"/>
      <c r="G18" s="107"/>
      <c r="H18" s="108"/>
      <c r="I18" s="109"/>
      <c r="J18" s="110"/>
      <c r="K18" s="108"/>
      <c r="L18" s="111"/>
      <c r="M18" s="112"/>
      <c r="N18" s="112"/>
      <c r="O18" s="112"/>
      <c r="P18" s="112"/>
      <c r="Q18" s="112"/>
      <c r="R18" s="112"/>
      <c r="S18" s="112"/>
      <c r="T18" s="112"/>
      <c r="U18" s="112"/>
      <c r="V18" s="113"/>
      <c r="W18" s="114"/>
      <c r="X18" s="115"/>
    </row>
    <row r="19" spans="1:24" x14ac:dyDescent="0.25">
      <c r="A19" s="336"/>
      <c r="B19" s="116">
        <v>21</v>
      </c>
      <c r="C19" s="116">
        <v>533</v>
      </c>
      <c r="D19" s="117" t="s">
        <v>75</v>
      </c>
      <c r="E19" s="118"/>
      <c r="F19" s="119"/>
      <c r="G19" s="120">
        <v>6000000</v>
      </c>
      <c r="H19" s="121"/>
      <c r="I19" s="122"/>
      <c r="J19" s="123">
        <f>(G19+I19)-H19</f>
        <v>6000000</v>
      </c>
      <c r="K19" s="124">
        <v>1000000</v>
      </c>
      <c r="L19" s="125">
        <v>500000</v>
      </c>
      <c r="M19" s="126"/>
      <c r="N19" s="126"/>
      <c r="O19" s="127"/>
      <c r="P19" s="127"/>
      <c r="Q19" s="127"/>
      <c r="R19" s="127"/>
      <c r="S19" s="127"/>
      <c r="T19" s="127"/>
      <c r="U19" s="127"/>
      <c r="V19" s="128"/>
      <c r="W19" s="129">
        <f t="shared" ref="W19" si="6">SUM(K19:V19)</f>
        <v>1500000</v>
      </c>
      <c r="X19" s="130">
        <f>J19-W19</f>
        <v>4500000</v>
      </c>
    </row>
    <row r="20" spans="1:24" ht="15.75" thickBot="1" x14ac:dyDescent="0.3">
      <c r="A20" s="337"/>
      <c r="B20" s="131"/>
      <c r="C20" s="131"/>
      <c r="D20" s="132"/>
      <c r="E20" s="133"/>
      <c r="F20" s="134"/>
      <c r="G20" s="63"/>
      <c r="H20" s="64"/>
      <c r="I20" s="65"/>
      <c r="J20" s="66"/>
      <c r="K20" s="135"/>
      <c r="L20" s="136"/>
      <c r="M20" s="137"/>
      <c r="N20" s="137"/>
      <c r="O20" s="68"/>
      <c r="P20" s="68"/>
      <c r="Q20" s="68"/>
      <c r="R20" s="68"/>
      <c r="S20" s="68"/>
      <c r="T20" s="68"/>
      <c r="U20" s="68"/>
      <c r="V20" s="69"/>
      <c r="W20" s="70"/>
      <c r="X20" s="71"/>
    </row>
    <row r="21" spans="1:24" ht="26.25" thickBot="1" x14ac:dyDescent="0.3">
      <c r="A21" s="72" t="s">
        <v>38</v>
      </c>
      <c r="B21" s="73"/>
      <c r="C21" s="73"/>
      <c r="D21" s="73"/>
      <c r="E21" s="74"/>
      <c r="F21" s="75"/>
      <c r="G21" s="76">
        <f>SUM(G22:G24)</f>
        <v>3500000</v>
      </c>
      <c r="H21" s="77">
        <f t="shared" ref="H21:X21" si="7">SUM(H22:H24)</f>
        <v>0</v>
      </c>
      <c r="I21" s="78">
        <f t="shared" si="7"/>
        <v>0</v>
      </c>
      <c r="J21" s="79">
        <f t="shared" si="7"/>
        <v>3500000</v>
      </c>
      <c r="K21" s="77">
        <f t="shared" si="7"/>
        <v>500000</v>
      </c>
      <c r="L21" s="80">
        <f t="shared" si="7"/>
        <v>125000</v>
      </c>
      <c r="M21" s="80">
        <f t="shared" si="7"/>
        <v>0</v>
      </c>
      <c r="N21" s="80">
        <f t="shared" si="7"/>
        <v>0</v>
      </c>
      <c r="O21" s="80">
        <f t="shared" si="7"/>
        <v>0</v>
      </c>
      <c r="P21" s="80">
        <f t="shared" si="7"/>
        <v>0</v>
      </c>
      <c r="Q21" s="80">
        <f t="shared" si="7"/>
        <v>0</v>
      </c>
      <c r="R21" s="80">
        <f t="shared" si="7"/>
        <v>0</v>
      </c>
      <c r="S21" s="80">
        <f t="shared" si="7"/>
        <v>0</v>
      </c>
      <c r="T21" s="80">
        <f t="shared" si="7"/>
        <v>0</v>
      </c>
      <c r="U21" s="80">
        <f t="shared" si="7"/>
        <v>0</v>
      </c>
      <c r="V21" s="78">
        <f t="shared" si="7"/>
        <v>0</v>
      </c>
      <c r="W21" s="79">
        <f t="shared" si="7"/>
        <v>625000</v>
      </c>
      <c r="X21" s="81">
        <f t="shared" si="7"/>
        <v>2875000</v>
      </c>
    </row>
    <row r="22" spans="1:24" ht="23.25" x14ac:dyDescent="0.25">
      <c r="A22" s="44" t="s">
        <v>39</v>
      </c>
      <c r="B22" s="45">
        <v>11</v>
      </c>
      <c r="C22" s="46">
        <v>461</v>
      </c>
      <c r="D22" s="46" t="s">
        <v>33</v>
      </c>
      <c r="E22" s="47"/>
      <c r="F22" s="48"/>
      <c r="G22" s="49">
        <v>1500000</v>
      </c>
      <c r="H22" s="50"/>
      <c r="I22" s="51"/>
      <c r="J22" s="52">
        <f>(G22+I22)-H22</f>
        <v>1500000</v>
      </c>
      <c r="K22" s="50">
        <v>500000</v>
      </c>
      <c r="L22" s="53">
        <v>125000</v>
      </c>
      <c r="M22" s="54"/>
      <c r="N22" s="54"/>
      <c r="O22" s="54"/>
      <c r="P22" s="54"/>
      <c r="Q22" s="54"/>
      <c r="R22" s="54"/>
      <c r="S22" s="54"/>
      <c r="T22" s="54"/>
      <c r="U22" s="54"/>
      <c r="V22" s="55"/>
      <c r="W22" s="56">
        <f>SUM(K22:V22)</f>
        <v>625000</v>
      </c>
      <c r="X22" s="88">
        <f>J22-W22</f>
        <v>875000</v>
      </c>
    </row>
    <row r="23" spans="1:24" ht="6" customHeight="1" x14ac:dyDescent="0.25">
      <c r="A23" s="89"/>
      <c r="B23" s="138"/>
      <c r="C23" s="139"/>
      <c r="D23" s="139"/>
      <c r="E23" s="140"/>
      <c r="F23" s="141"/>
      <c r="G23" s="142"/>
      <c r="H23" s="143"/>
      <c r="I23" s="144"/>
      <c r="J23" s="145"/>
      <c r="K23" s="143"/>
      <c r="L23" s="146"/>
      <c r="M23" s="147"/>
      <c r="N23" s="147"/>
      <c r="O23" s="147"/>
      <c r="P23" s="147"/>
      <c r="Q23" s="147"/>
      <c r="R23" s="147"/>
      <c r="S23" s="147"/>
      <c r="T23" s="147"/>
      <c r="U23" s="147"/>
      <c r="V23" s="148"/>
      <c r="W23" s="149"/>
      <c r="X23" s="150"/>
    </row>
    <row r="24" spans="1:24" x14ac:dyDescent="0.25">
      <c r="A24" s="151"/>
      <c r="B24" s="152">
        <v>61</v>
      </c>
      <c r="C24" s="153">
        <v>461</v>
      </c>
      <c r="D24" s="153" t="s">
        <v>33</v>
      </c>
      <c r="E24" s="154" t="s">
        <v>40</v>
      </c>
      <c r="F24" s="155" t="s">
        <v>41</v>
      </c>
      <c r="G24" s="156">
        <v>2000000</v>
      </c>
      <c r="H24" s="157"/>
      <c r="I24" s="158"/>
      <c r="J24" s="159">
        <f>(G24+I24)-H24</f>
        <v>2000000</v>
      </c>
      <c r="K24" s="157"/>
      <c r="L24" s="160"/>
      <c r="M24" s="161"/>
      <c r="N24" s="161"/>
      <c r="O24" s="161"/>
      <c r="P24" s="161"/>
      <c r="Q24" s="161"/>
      <c r="R24" s="161"/>
      <c r="S24" s="161"/>
      <c r="T24" s="161"/>
      <c r="U24" s="161"/>
      <c r="V24" s="162"/>
      <c r="W24" s="163">
        <f t="shared" ref="W24" si="8">SUM(K24:V24)</f>
        <v>0</v>
      </c>
      <c r="X24" s="164">
        <f>J24-W24</f>
        <v>2000000</v>
      </c>
    </row>
    <row r="25" spans="1:24" ht="15.75" thickBot="1" x14ac:dyDescent="0.3">
      <c r="A25" s="165"/>
      <c r="B25" s="59"/>
      <c r="C25" s="60"/>
      <c r="D25" s="60"/>
      <c r="E25" s="61"/>
      <c r="F25" s="62"/>
      <c r="G25" s="63"/>
      <c r="H25" s="64"/>
      <c r="I25" s="65"/>
      <c r="J25" s="66"/>
      <c r="K25" s="64"/>
      <c r="L25" s="166"/>
      <c r="M25" s="68"/>
      <c r="N25" s="68"/>
      <c r="O25" s="68"/>
      <c r="P25" s="68"/>
      <c r="Q25" s="68"/>
      <c r="R25" s="68"/>
      <c r="S25" s="68"/>
      <c r="T25" s="68"/>
      <c r="U25" s="68"/>
      <c r="V25" s="69"/>
      <c r="W25" s="70"/>
      <c r="X25" s="71"/>
    </row>
    <row r="26" spans="1:24" ht="39" thickBot="1" x14ac:dyDescent="0.3">
      <c r="A26" s="72" t="s">
        <v>42</v>
      </c>
      <c r="B26" s="73"/>
      <c r="C26" s="73"/>
      <c r="D26" s="73"/>
      <c r="E26" s="74"/>
      <c r="F26" s="75"/>
      <c r="G26" s="76">
        <f>SUM(G27:G27)</f>
        <v>7000000</v>
      </c>
      <c r="H26" s="77"/>
      <c r="I26" s="78">
        <f t="shared" ref="I26:X26" si="9">SUM(I27:I27)</f>
        <v>0</v>
      </c>
      <c r="J26" s="79">
        <f t="shared" si="9"/>
        <v>7000000</v>
      </c>
      <c r="K26" s="167">
        <f t="shared" si="9"/>
        <v>583334</v>
      </c>
      <c r="L26" s="168">
        <f t="shared" si="9"/>
        <v>584000</v>
      </c>
      <c r="M26" s="80">
        <f t="shared" si="9"/>
        <v>0</v>
      </c>
      <c r="N26" s="80">
        <f t="shared" si="9"/>
        <v>0</v>
      </c>
      <c r="O26" s="80">
        <f t="shared" si="9"/>
        <v>0</v>
      </c>
      <c r="P26" s="80">
        <f t="shared" si="9"/>
        <v>0</v>
      </c>
      <c r="Q26" s="80">
        <f t="shared" si="9"/>
        <v>0</v>
      </c>
      <c r="R26" s="80">
        <f t="shared" si="9"/>
        <v>0</v>
      </c>
      <c r="S26" s="80">
        <f t="shared" si="9"/>
        <v>0</v>
      </c>
      <c r="T26" s="80">
        <f t="shared" si="9"/>
        <v>0</v>
      </c>
      <c r="U26" s="80">
        <f t="shared" si="9"/>
        <v>0</v>
      </c>
      <c r="V26" s="78">
        <f t="shared" si="9"/>
        <v>0</v>
      </c>
      <c r="W26" s="79">
        <f>SUM(W27:W27)</f>
        <v>1167334</v>
      </c>
      <c r="X26" s="81">
        <f t="shared" si="9"/>
        <v>5832666</v>
      </c>
    </row>
    <row r="27" spans="1:24" ht="23.25" x14ac:dyDescent="0.25">
      <c r="A27" s="44" t="s">
        <v>43</v>
      </c>
      <c r="B27" s="45">
        <v>21</v>
      </c>
      <c r="C27" s="46">
        <v>461</v>
      </c>
      <c r="D27" s="46" t="s">
        <v>33</v>
      </c>
      <c r="E27" s="47"/>
      <c r="F27" s="48"/>
      <c r="G27" s="49">
        <v>7000000</v>
      </c>
      <c r="H27" s="50"/>
      <c r="I27" s="51"/>
      <c r="J27" s="52">
        <f>(G27+I27)-H27</f>
        <v>7000000</v>
      </c>
      <c r="K27" s="50">
        <v>583334</v>
      </c>
      <c r="L27" s="53">
        <v>584000</v>
      </c>
      <c r="M27" s="54"/>
      <c r="N27" s="54"/>
      <c r="O27" s="54"/>
      <c r="P27" s="54"/>
      <c r="Q27" s="54"/>
      <c r="R27" s="54"/>
      <c r="S27" s="54"/>
      <c r="T27" s="54"/>
      <c r="U27" s="54"/>
      <c r="V27" s="55"/>
      <c r="W27" s="56">
        <f>SUM(K27:V27)</f>
        <v>1167334</v>
      </c>
      <c r="X27" s="88">
        <f>J27-W27</f>
        <v>5832666</v>
      </c>
    </row>
    <row r="28" spans="1:24" ht="15.75" thickBot="1" x14ac:dyDescent="0.3">
      <c r="A28" s="89"/>
      <c r="B28" s="59"/>
      <c r="C28" s="60"/>
      <c r="D28" s="60"/>
      <c r="E28" s="61"/>
      <c r="F28" s="62"/>
      <c r="G28" s="63"/>
      <c r="H28" s="64"/>
      <c r="I28" s="65"/>
      <c r="J28" s="66"/>
      <c r="K28" s="64"/>
      <c r="L28" s="166"/>
      <c r="M28" s="68"/>
      <c r="N28" s="68"/>
      <c r="O28" s="68"/>
      <c r="P28" s="68"/>
      <c r="Q28" s="68"/>
      <c r="R28" s="68"/>
      <c r="S28" s="68"/>
      <c r="T28" s="68"/>
      <c r="U28" s="68"/>
      <c r="V28" s="69"/>
      <c r="W28" s="70"/>
      <c r="X28" s="71"/>
    </row>
    <row r="29" spans="1:24" ht="26.25" thickBot="1" x14ac:dyDescent="0.3">
      <c r="A29" s="72" t="s">
        <v>44</v>
      </c>
      <c r="B29" s="169"/>
      <c r="C29" s="170"/>
      <c r="D29" s="170"/>
      <c r="E29" s="171"/>
      <c r="F29" s="172"/>
      <c r="G29" s="173">
        <f>SUM(G30:G32)</f>
        <v>116365561</v>
      </c>
      <c r="H29" s="174">
        <f t="shared" ref="H29:X29" si="10">SUM(H30:H32)</f>
        <v>0</v>
      </c>
      <c r="I29" s="175">
        <f t="shared" si="10"/>
        <v>0</v>
      </c>
      <c r="J29" s="176">
        <f t="shared" si="10"/>
        <v>116365561</v>
      </c>
      <c r="K29" s="174">
        <f t="shared" si="10"/>
        <v>5450000</v>
      </c>
      <c r="L29" s="177">
        <f t="shared" si="10"/>
        <v>5000000</v>
      </c>
      <c r="M29" s="177">
        <f t="shared" si="10"/>
        <v>0</v>
      </c>
      <c r="N29" s="177">
        <f t="shared" si="10"/>
        <v>0</v>
      </c>
      <c r="O29" s="177">
        <f t="shared" si="10"/>
        <v>0</v>
      </c>
      <c r="P29" s="177">
        <f t="shared" si="10"/>
        <v>0</v>
      </c>
      <c r="Q29" s="177">
        <f t="shared" si="10"/>
        <v>0</v>
      </c>
      <c r="R29" s="177">
        <f t="shared" si="10"/>
        <v>0</v>
      </c>
      <c r="S29" s="177">
        <f t="shared" si="10"/>
        <v>0</v>
      </c>
      <c r="T29" s="177">
        <f t="shared" si="10"/>
        <v>0</v>
      </c>
      <c r="U29" s="177">
        <f t="shared" si="10"/>
        <v>0</v>
      </c>
      <c r="V29" s="175">
        <f t="shared" si="10"/>
        <v>0</v>
      </c>
      <c r="W29" s="176">
        <f t="shared" si="10"/>
        <v>5450000</v>
      </c>
      <c r="X29" s="178">
        <f t="shared" si="10"/>
        <v>110915561</v>
      </c>
    </row>
    <row r="30" spans="1:24" ht="23.25" x14ac:dyDescent="0.25">
      <c r="A30" s="179" t="s">
        <v>45</v>
      </c>
      <c r="B30" s="59">
        <v>21</v>
      </c>
      <c r="C30" s="60">
        <v>453</v>
      </c>
      <c r="D30" s="60" t="s">
        <v>33</v>
      </c>
      <c r="E30" s="61"/>
      <c r="F30" s="62"/>
      <c r="G30" s="63">
        <v>43723397</v>
      </c>
      <c r="H30" s="64"/>
      <c r="I30" s="65"/>
      <c r="J30" s="66">
        <f>(G30+I30)-H30</f>
        <v>43723397</v>
      </c>
      <c r="K30" s="135">
        <v>3000000</v>
      </c>
      <c r="L30" s="136">
        <v>2000000</v>
      </c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>
        <f>J30-W30</f>
        <v>43723397</v>
      </c>
    </row>
    <row r="31" spans="1:24" ht="6" customHeight="1" x14ac:dyDescent="0.25">
      <c r="A31" s="338"/>
      <c r="B31" s="180"/>
      <c r="C31" s="181"/>
      <c r="D31" s="181"/>
      <c r="E31" s="182"/>
      <c r="F31" s="183"/>
      <c r="G31" s="107"/>
      <c r="H31" s="108"/>
      <c r="I31" s="109"/>
      <c r="J31" s="110"/>
      <c r="K31" s="184"/>
      <c r="L31" s="111"/>
      <c r="M31" s="112"/>
      <c r="N31" s="112"/>
      <c r="O31" s="112"/>
      <c r="P31" s="112"/>
      <c r="Q31" s="112"/>
      <c r="R31" s="112"/>
      <c r="S31" s="112"/>
      <c r="T31" s="112"/>
      <c r="U31" s="112"/>
      <c r="V31" s="113"/>
      <c r="W31" s="114"/>
      <c r="X31" s="115"/>
    </row>
    <row r="32" spans="1:24" x14ac:dyDescent="0.25">
      <c r="A32" s="336"/>
      <c r="B32" s="185">
        <v>21</v>
      </c>
      <c r="C32" s="186">
        <v>533</v>
      </c>
      <c r="D32" s="186" t="s">
        <v>33</v>
      </c>
      <c r="E32" s="187"/>
      <c r="F32" s="188"/>
      <c r="G32" s="120">
        <v>72642164</v>
      </c>
      <c r="H32" s="121"/>
      <c r="I32" s="122"/>
      <c r="J32" s="123">
        <f>(G32+I32)-H32</f>
        <v>72642164</v>
      </c>
      <c r="K32" s="124">
        <v>2450000</v>
      </c>
      <c r="L32" s="125">
        <v>3000000</v>
      </c>
      <c r="M32" s="127"/>
      <c r="N32" s="127"/>
      <c r="O32" s="127"/>
      <c r="P32" s="127"/>
      <c r="Q32" s="127"/>
      <c r="R32" s="127"/>
      <c r="S32" s="127"/>
      <c r="T32" s="127"/>
      <c r="U32" s="127"/>
      <c r="V32" s="128"/>
      <c r="W32" s="129">
        <f>SUM(K32:V32)</f>
        <v>5450000</v>
      </c>
      <c r="X32" s="130">
        <f>J32-W32</f>
        <v>67192164</v>
      </c>
    </row>
    <row r="33" spans="1:24" ht="15.75" thickBot="1" x14ac:dyDescent="0.3">
      <c r="A33" s="339"/>
      <c r="B33" s="59"/>
      <c r="C33" s="60"/>
      <c r="D33" s="60"/>
      <c r="E33" s="61"/>
      <c r="F33" s="62"/>
      <c r="G33" s="63"/>
      <c r="H33" s="64"/>
      <c r="I33" s="65"/>
      <c r="J33" s="66"/>
      <c r="K33" s="64"/>
      <c r="L33" s="166"/>
      <c r="M33" s="68"/>
      <c r="N33" s="68"/>
      <c r="O33" s="68"/>
      <c r="P33" s="189"/>
      <c r="Q33" s="68"/>
      <c r="R33" s="68"/>
      <c r="S33" s="68"/>
      <c r="T33" s="68"/>
      <c r="U33" s="68"/>
      <c r="V33" s="69"/>
      <c r="W33" s="70"/>
      <c r="X33" s="71"/>
    </row>
    <row r="34" spans="1:24" ht="63.75" customHeight="1" thickTop="1" thickBot="1" x14ac:dyDescent="0.35">
      <c r="A34" s="190" t="s">
        <v>46</v>
      </c>
      <c r="B34" s="340" t="s">
        <v>30</v>
      </c>
      <c r="C34" s="341"/>
      <c r="D34" s="341"/>
      <c r="E34" s="341"/>
      <c r="F34" s="342"/>
      <c r="G34" s="191">
        <f>SUM(G35+G38+G41+G44+G47+G50+G55+G58+G63+G66+G72+G69)</f>
        <v>22961919</v>
      </c>
      <c r="H34" s="192">
        <f t="shared" ref="H34:X34" si="11">SUM(H35+H38+H41+H44+H47+H50+H55+H58+H63+H66+H72+H69)</f>
        <v>0</v>
      </c>
      <c r="I34" s="193">
        <f t="shared" si="11"/>
        <v>0</v>
      </c>
      <c r="J34" s="194">
        <f t="shared" si="11"/>
        <v>22961919</v>
      </c>
      <c r="K34" s="192">
        <f t="shared" si="11"/>
        <v>644843.4</v>
      </c>
      <c r="L34" s="195">
        <f t="shared" si="11"/>
        <v>568175.34</v>
      </c>
      <c r="M34" s="195">
        <f t="shared" si="11"/>
        <v>0</v>
      </c>
      <c r="N34" s="195">
        <f t="shared" si="11"/>
        <v>0</v>
      </c>
      <c r="O34" s="195">
        <f t="shared" si="11"/>
        <v>0</v>
      </c>
      <c r="P34" s="195">
        <f t="shared" si="11"/>
        <v>0</v>
      </c>
      <c r="Q34" s="195">
        <f t="shared" si="11"/>
        <v>0</v>
      </c>
      <c r="R34" s="195">
        <f t="shared" si="11"/>
        <v>0</v>
      </c>
      <c r="S34" s="195">
        <f t="shared" si="11"/>
        <v>0</v>
      </c>
      <c r="T34" s="195">
        <f t="shared" si="11"/>
        <v>0</v>
      </c>
      <c r="U34" s="195">
        <f t="shared" si="11"/>
        <v>0</v>
      </c>
      <c r="V34" s="193">
        <f t="shared" si="11"/>
        <v>0</v>
      </c>
      <c r="W34" s="194">
        <f t="shared" si="11"/>
        <v>1213018.74</v>
      </c>
      <c r="X34" s="196">
        <f t="shared" si="11"/>
        <v>21748900.259999998</v>
      </c>
    </row>
    <row r="35" spans="1:24" ht="27" thickTop="1" thickBot="1" x14ac:dyDescent="0.3">
      <c r="A35" s="34" t="s">
        <v>47</v>
      </c>
      <c r="B35" s="197"/>
      <c r="C35" s="198"/>
      <c r="D35" s="198"/>
      <c r="E35" s="199"/>
      <c r="F35" s="200"/>
      <c r="G35" s="201">
        <f>SUM(G36)</f>
        <v>3350000</v>
      </c>
      <c r="H35" s="202">
        <f t="shared" ref="H35:X35" si="12">SUM(H36)</f>
        <v>0</v>
      </c>
      <c r="I35" s="203">
        <f t="shared" si="12"/>
        <v>0</v>
      </c>
      <c r="J35" s="204">
        <f t="shared" si="12"/>
        <v>3350000</v>
      </c>
      <c r="K35" s="202">
        <f t="shared" si="12"/>
        <v>194455.4</v>
      </c>
      <c r="L35" s="205">
        <f t="shared" si="12"/>
        <v>194397.34</v>
      </c>
      <c r="M35" s="205">
        <f t="shared" si="12"/>
        <v>0</v>
      </c>
      <c r="N35" s="205">
        <f t="shared" si="12"/>
        <v>0</v>
      </c>
      <c r="O35" s="205">
        <f t="shared" si="12"/>
        <v>0</v>
      </c>
      <c r="P35" s="205">
        <f t="shared" si="12"/>
        <v>0</v>
      </c>
      <c r="Q35" s="205">
        <f t="shared" si="12"/>
        <v>0</v>
      </c>
      <c r="R35" s="205">
        <f t="shared" si="12"/>
        <v>0</v>
      </c>
      <c r="S35" s="205">
        <f t="shared" si="12"/>
        <v>0</v>
      </c>
      <c r="T35" s="205">
        <f t="shared" si="12"/>
        <v>0</v>
      </c>
      <c r="U35" s="205">
        <f t="shared" si="12"/>
        <v>0</v>
      </c>
      <c r="V35" s="203">
        <f t="shared" si="12"/>
        <v>0</v>
      </c>
      <c r="W35" s="204">
        <f t="shared" si="12"/>
        <v>388852.74</v>
      </c>
      <c r="X35" s="206">
        <f t="shared" si="12"/>
        <v>2961147.26</v>
      </c>
    </row>
    <row r="36" spans="1:24" ht="34.5" x14ac:dyDescent="0.25">
      <c r="A36" s="44" t="s">
        <v>48</v>
      </c>
      <c r="B36" s="45">
        <v>11</v>
      </c>
      <c r="C36" s="46">
        <v>435</v>
      </c>
      <c r="D36" s="46" t="s">
        <v>33</v>
      </c>
      <c r="E36" s="47"/>
      <c r="F36" s="48"/>
      <c r="G36" s="207">
        <v>3350000</v>
      </c>
      <c r="H36" s="50"/>
      <c r="I36" s="51"/>
      <c r="J36" s="52">
        <f>(G36+I36)-H36</f>
        <v>3350000</v>
      </c>
      <c r="K36" s="50">
        <v>194455.4</v>
      </c>
      <c r="L36" s="53">
        <v>194397.34</v>
      </c>
      <c r="M36" s="54"/>
      <c r="N36" s="54"/>
      <c r="O36" s="54"/>
      <c r="P36" s="54"/>
      <c r="Q36" s="54"/>
      <c r="R36" s="54"/>
      <c r="S36" s="54"/>
      <c r="T36" s="54"/>
      <c r="U36" s="54"/>
      <c r="V36" s="55"/>
      <c r="W36" s="56">
        <f>SUM(K36:V36)</f>
        <v>388852.74</v>
      </c>
      <c r="X36" s="88">
        <f>J36-W36</f>
        <v>2961147.26</v>
      </c>
    </row>
    <row r="37" spans="1:24" ht="15.75" thickBot="1" x14ac:dyDescent="0.3">
      <c r="A37" s="208"/>
      <c r="B37" s="59"/>
      <c r="C37" s="60"/>
      <c r="D37" s="60"/>
      <c r="E37" s="61"/>
      <c r="F37" s="62"/>
      <c r="G37" s="63"/>
      <c r="H37" s="64"/>
      <c r="I37" s="65"/>
      <c r="J37" s="66"/>
      <c r="K37" s="67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9"/>
      <c r="W37" s="70"/>
      <c r="X37" s="71"/>
    </row>
    <row r="38" spans="1:24" ht="26.25" thickBot="1" x14ac:dyDescent="0.3">
      <c r="A38" s="72" t="s">
        <v>49</v>
      </c>
      <c r="B38" s="169"/>
      <c r="C38" s="170"/>
      <c r="D38" s="170"/>
      <c r="E38" s="171"/>
      <c r="F38" s="172"/>
      <c r="G38" s="173">
        <f t="shared" ref="G38:X38" si="13">SUM(G39:G39)</f>
        <v>500000</v>
      </c>
      <c r="H38" s="174">
        <f t="shared" si="13"/>
        <v>0</v>
      </c>
      <c r="I38" s="175">
        <f t="shared" si="13"/>
        <v>0</v>
      </c>
      <c r="J38" s="176">
        <f t="shared" si="13"/>
        <v>500000</v>
      </c>
      <c r="K38" s="174">
        <f t="shared" si="13"/>
        <v>0</v>
      </c>
      <c r="L38" s="177">
        <f t="shared" si="13"/>
        <v>0</v>
      </c>
      <c r="M38" s="177">
        <f t="shared" si="13"/>
        <v>0</v>
      </c>
      <c r="N38" s="177">
        <f t="shared" si="13"/>
        <v>0</v>
      </c>
      <c r="O38" s="177">
        <f t="shared" si="13"/>
        <v>0</v>
      </c>
      <c r="P38" s="177">
        <f t="shared" si="13"/>
        <v>0</v>
      </c>
      <c r="Q38" s="177">
        <f t="shared" si="13"/>
        <v>0</v>
      </c>
      <c r="R38" s="177">
        <f t="shared" si="13"/>
        <v>0</v>
      </c>
      <c r="S38" s="177">
        <f t="shared" si="13"/>
        <v>0</v>
      </c>
      <c r="T38" s="177">
        <f t="shared" si="13"/>
        <v>0</v>
      </c>
      <c r="U38" s="177">
        <f t="shared" si="13"/>
        <v>0</v>
      </c>
      <c r="V38" s="175">
        <f t="shared" si="13"/>
        <v>0</v>
      </c>
      <c r="W38" s="176">
        <f t="shared" si="13"/>
        <v>0</v>
      </c>
      <c r="X38" s="178">
        <f t="shared" si="13"/>
        <v>500000</v>
      </c>
    </row>
    <row r="39" spans="1:24" ht="23.25" x14ac:dyDescent="0.25">
      <c r="A39" s="44" t="s">
        <v>50</v>
      </c>
      <c r="B39" s="45">
        <v>11</v>
      </c>
      <c r="C39" s="46">
        <v>435</v>
      </c>
      <c r="D39" s="46" t="s">
        <v>33</v>
      </c>
      <c r="E39" s="47"/>
      <c r="F39" s="48"/>
      <c r="G39" s="207">
        <v>500000</v>
      </c>
      <c r="H39" s="50"/>
      <c r="I39" s="51"/>
      <c r="J39" s="52">
        <f>(G39+I39)-H39</f>
        <v>500000</v>
      </c>
      <c r="K39" s="50"/>
      <c r="L39" s="53"/>
      <c r="M39" s="54"/>
      <c r="N39" s="54"/>
      <c r="O39" s="54"/>
      <c r="P39" s="54"/>
      <c r="Q39" s="54"/>
      <c r="R39" s="54"/>
      <c r="S39" s="54"/>
      <c r="T39" s="54"/>
      <c r="U39" s="54"/>
      <c r="V39" s="55"/>
      <c r="W39" s="56">
        <f>SUM(K39:V39)</f>
        <v>0</v>
      </c>
      <c r="X39" s="88">
        <f>J39-W39</f>
        <v>500000</v>
      </c>
    </row>
    <row r="40" spans="1:24" ht="15.75" thickBot="1" x14ac:dyDescent="0.3">
      <c r="A40" s="89"/>
      <c r="B40" s="59"/>
      <c r="C40" s="60"/>
      <c r="D40" s="60"/>
      <c r="E40" s="61"/>
      <c r="F40" s="62"/>
      <c r="G40" s="63"/>
      <c r="H40" s="64"/>
      <c r="I40" s="65"/>
      <c r="J40" s="66"/>
      <c r="K40" s="67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9"/>
      <c r="W40" s="70"/>
      <c r="X40" s="71"/>
    </row>
    <row r="41" spans="1:24" ht="26.25" thickBot="1" x14ac:dyDescent="0.3">
      <c r="A41" s="72" t="s">
        <v>51</v>
      </c>
      <c r="B41" s="169"/>
      <c r="C41" s="170"/>
      <c r="D41" s="170"/>
      <c r="E41" s="171"/>
      <c r="F41" s="172"/>
      <c r="G41" s="173">
        <f>SUM(G42)</f>
        <v>584700</v>
      </c>
      <c r="H41" s="174">
        <f t="shared" ref="H41:X41" si="14">SUM(H42)</f>
        <v>0</v>
      </c>
      <c r="I41" s="175">
        <f t="shared" si="14"/>
        <v>0</v>
      </c>
      <c r="J41" s="176">
        <f t="shared" si="14"/>
        <v>584700</v>
      </c>
      <c r="K41" s="174">
        <f t="shared" si="14"/>
        <v>0</v>
      </c>
      <c r="L41" s="177">
        <f t="shared" si="14"/>
        <v>0</v>
      </c>
      <c r="M41" s="177">
        <f t="shared" si="14"/>
        <v>0</v>
      </c>
      <c r="N41" s="177">
        <f t="shared" si="14"/>
        <v>0</v>
      </c>
      <c r="O41" s="177">
        <f t="shared" si="14"/>
        <v>0</v>
      </c>
      <c r="P41" s="177">
        <f t="shared" si="14"/>
        <v>0</v>
      </c>
      <c r="Q41" s="177">
        <f t="shared" si="14"/>
        <v>0</v>
      </c>
      <c r="R41" s="177">
        <f t="shared" si="14"/>
        <v>0</v>
      </c>
      <c r="S41" s="177">
        <f t="shared" si="14"/>
        <v>0</v>
      </c>
      <c r="T41" s="177">
        <f t="shared" si="14"/>
        <v>0</v>
      </c>
      <c r="U41" s="177">
        <f t="shared" si="14"/>
        <v>0</v>
      </c>
      <c r="V41" s="175">
        <f t="shared" si="14"/>
        <v>0</v>
      </c>
      <c r="W41" s="176">
        <f t="shared" si="14"/>
        <v>0</v>
      </c>
      <c r="X41" s="178">
        <f t="shared" si="14"/>
        <v>584700</v>
      </c>
    </row>
    <row r="42" spans="1:24" ht="23.25" x14ac:dyDescent="0.25">
      <c r="A42" s="44" t="s">
        <v>52</v>
      </c>
      <c r="B42" s="45">
        <v>11</v>
      </c>
      <c r="C42" s="46">
        <v>472</v>
      </c>
      <c r="D42" s="46" t="s">
        <v>33</v>
      </c>
      <c r="E42" s="47"/>
      <c r="F42" s="48"/>
      <c r="G42" s="207">
        <v>584700</v>
      </c>
      <c r="H42" s="50"/>
      <c r="I42" s="51"/>
      <c r="J42" s="52">
        <f>(G42+I42)-H42</f>
        <v>584700</v>
      </c>
      <c r="K42" s="209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5"/>
      <c r="W42" s="56">
        <f>SUM(K42:V42)</f>
        <v>0</v>
      </c>
      <c r="X42" s="88">
        <f>J42-W42</f>
        <v>584700</v>
      </c>
    </row>
    <row r="43" spans="1:24" ht="15.75" thickBot="1" x14ac:dyDescent="0.3">
      <c r="A43" s="208"/>
      <c r="B43" s="59"/>
      <c r="C43" s="60"/>
      <c r="D43" s="60"/>
      <c r="E43" s="61"/>
      <c r="F43" s="62"/>
      <c r="G43" s="63"/>
      <c r="H43" s="64"/>
      <c r="I43" s="65"/>
      <c r="J43" s="66"/>
      <c r="K43" s="67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9"/>
      <c r="W43" s="70"/>
      <c r="X43" s="71"/>
    </row>
    <row r="44" spans="1:24" ht="26.25" thickBot="1" x14ac:dyDescent="0.3">
      <c r="A44" s="72" t="s">
        <v>53</v>
      </c>
      <c r="B44" s="169"/>
      <c r="C44" s="170"/>
      <c r="D44" s="170"/>
      <c r="E44" s="171"/>
      <c r="F44" s="172"/>
      <c r="G44" s="173">
        <f>SUM(G45)</f>
        <v>2000000</v>
      </c>
      <c r="H44" s="174">
        <f t="shared" ref="H44:X44" si="15">SUM(H45)</f>
        <v>0</v>
      </c>
      <c r="I44" s="175">
        <f t="shared" si="15"/>
        <v>0</v>
      </c>
      <c r="J44" s="176">
        <f t="shared" si="15"/>
        <v>2000000</v>
      </c>
      <c r="K44" s="174">
        <f t="shared" si="15"/>
        <v>250388</v>
      </c>
      <c r="L44" s="177">
        <f t="shared" si="15"/>
        <v>173778</v>
      </c>
      <c r="M44" s="177">
        <f t="shared" si="15"/>
        <v>0</v>
      </c>
      <c r="N44" s="177">
        <f t="shared" si="15"/>
        <v>0</v>
      </c>
      <c r="O44" s="177">
        <f t="shared" si="15"/>
        <v>0</v>
      </c>
      <c r="P44" s="177">
        <f t="shared" si="15"/>
        <v>0</v>
      </c>
      <c r="Q44" s="177">
        <f t="shared" si="15"/>
        <v>0</v>
      </c>
      <c r="R44" s="177">
        <f t="shared" si="15"/>
        <v>0</v>
      </c>
      <c r="S44" s="177">
        <f t="shared" si="15"/>
        <v>0</v>
      </c>
      <c r="T44" s="177">
        <f t="shared" si="15"/>
        <v>0</v>
      </c>
      <c r="U44" s="177">
        <f t="shared" si="15"/>
        <v>0</v>
      </c>
      <c r="V44" s="175">
        <f t="shared" si="15"/>
        <v>0</v>
      </c>
      <c r="W44" s="176">
        <f t="shared" si="15"/>
        <v>424166</v>
      </c>
      <c r="X44" s="178">
        <f t="shared" si="15"/>
        <v>1575834</v>
      </c>
    </row>
    <row r="45" spans="1:24" ht="34.5" x14ac:dyDescent="0.25">
      <c r="A45" s="44" t="s">
        <v>54</v>
      </c>
      <c r="B45" s="45">
        <v>11</v>
      </c>
      <c r="C45" s="46">
        <v>472</v>
      </c>
      <c r="D45" s="46" t="s">
        <v>33</v>
      </c>
      <c r="E45" s="47"/>
      <c r="F45" s="48"/>
      <c r="G45" s="207">
        <v>2000000</v>
      </c>
      <c r="H45" s="50"/>
      <c r="I45" s="51"/>
      <c r="J45" s="52">
        <f>(G45+I45)-H45</f>
        <v>2000000</v>
      </c>
      <c r="K45" s="50">
        <v>250388</v>
      </c>
      <c r="L45" s="53">
        <v>173778</v>
      </c>
      <c r="M45" s="54"/>
      <c r="N45" s="54"/>
      <c r="O45" s="54"/>
      <c r="P45" s="54"/>
      <c r="Q45" s="54"/>
      <c r="R45" s="54"/>
      <c r="S45" s="54"/>
      <c r="T45" s="210"/>
      <c r="U45" s="210"/>
      <c r="V45" s="55"/>
      <c r="W45" s="56">
        <f>SUM(K45:V45)</f>
        <v>424166</v>
      </c>
      <c r="X45" s="88">
        <f>J45-W45</f>
        <v>1575834</v>
      </c>
    </row>
    <row r="46" spans="1:24" ht="15.75" thickBot="1" x14ac:dyDescent="0.3">
      <c r="A46" s="211"/>
      <c r="B46" s="212"/>
      <c r="C46" s="213"/>
      <c r="D46" s="213"/>
      <c r="E46" s="214"/>
      <c r="F46" s="215"/>
      <c r="G46" s="216"/>
      <c r="H46" s="217"/>
      <c r="I46" s="218"/>
      <c r="J46" s="219"/>
      <c r="K46" s="220"/>
      <c r="L46" s="221"/>
      <c r="M46" s="221"/>
      <c r="N46" s="221"/>
      <c r="O46" s="221"/>
      <c r="P46" s="221"/>
      <c r="Q46" s="221"/>
      <c r="R46" s="221"/>
      <c r="S46" s="221"/>
      <c r="T46" s="222"/>
      <c r="U46" s="222"/>
      <c r="V46" s="223"/>
      <c r="W46" s="224"/>
      <c r="X46" s="225"/>
    </row>
    <row r="47" spans="1:24" ht="39" thickBot="1" x14ac:dyDescent="0.3">
      <c r="A47" s="72" t="s">
        <v>55</v>
      </c>
      <c r="B47" s="169"/>
      <c r="C47" s="170"/>
      <c r="D47" s="170"/>
      <c r="E47" s="171"/>
      <c r="F47" s="172"/>
      <c r="G47" s="173">
        <f>SUM(G48)</f>
        <v>4293007</v>
      </c>
      <c r="H47" s="174">
        <f t="shared" ref="H47:X47" si="16">SUM(H48)</f>
        <v>0</v>
      </c>
      <c r="I47" s="175">
        <f t="shared" si="16"/>
        <v>0</v>
      </c>
      <c r="J47" s="176">
        <f t="shared" si="16"/>
        <v>4293007</v>
      </c>
      <c r="K47" s="174">
        <f t="shared" si="16"/>
        <v>200000</v>
      </c>
      <c r="L47" s="177">
        <f t="shared" si="16"/>
        <v>200000</v>
      </c>
      <c r="M47" s="177">
        <f t="shared" si="16"/>
        <v>0</v>
      </c>
      <c r="N47" s="177">
        <f t="shared" si="16"/>
        <v>0</v>
      </c>
      <c r="O47" s="177">
        <f t="shared" si="16"/>
        <v>0</v>
      </c>
      <c r="P47" s="177">
        <f t="shared" si="16"/>
        <v>0</v>
      </c>
      <c r="Q47" s="177">
        <f t="shared" si="16"/>
        <v>0</v>
      </c>
      <c r="R47" s="177">
        <f t="shared" si="16"/>
        <v>0</v>
      </c>
      <c r="S47" s="177">
        <f t="shared" si="16"/>
        <v>0</v>
      </c>
      <c r="T47" s="177">
        <f t="shared" si="16"/>
        <v>0</v>
      </c>
      <c r="U47" s="177">
        <f t="shared" si="16"/>
        <v>0</v>
      </c>
      <c r="V47" s="175">
        <f t="shared" si="16"/>
        <v>0</v>
      </c>
      <c r="W47" s="176">
        <f t="shared" si="16"/>
        <v>400000</v>
      </c>
      <c r="X47" s="178">
        <f t="shared" si="16"/>
        <v>3893007</v>
      </c>
    </row>
    <row r="48" spans="1:24" x14ac:dyDescent="0.25">
      <c r="A48" s="44" t="s">
        <v>56</v>
      </c>
      <c r="B48" s="45">
        <v>11</v>
      </c>
      <c r="C48" s="46">
        <v>473</v>
      </c>
      <c r="D48" s="46" t="s">
        <v>33</v>
      </c>
      <c r="E48" s="47"/>
      <c r="F48" s="48"/>
      <c r="G48" s="207">
        <v>4293007</v>
      </c>
      <c r="H48" s="50"/>
      <c r="I48" s="51"/>
      <c r="J48" s="52">
        <f>(G48+I48)-H48</f>
        <v>4293007</v>
      </c>
      <c r="K48" s="50">
        <v>200000</v>
      </c>
      <c r="L48" s="53">
        <v>200000</v>
      </c>
      <c r="M48" s="54"/>
      <c r="N48" s="54"/>
      <c r="O48" s="54"/>
      <c r="P48" s="54"/>
      <c r="Q48" s="54"/>
      <c r="R48" s="54"/>
      <c r="S48" s="54"/>
      <c r="T48" s="210"/>
      <c r="U48" s="210"/>
      <c r="V48" s="55"/>
      <c r="W48" s="56">
        <f>SUM(K48:V48)</f>
        <v>400000</v>
      </c>
      <c r="X48" s="88">
        <f>J48-W48</f>
        <v>3893007</v>
      </c>
    </row>
    <row r="49" spans="1:24" ht="15.75" thickBot="1" x14ac:dyDescent="0.3">
      <c r="A49" s="226"/>
      <c r="B49" s="227"/>
      <c r="C49" s="228"/>
      <c r="D49" s="228"/>
      <c r="E49" s="229"/>
      <c r="F49" s="230"/>
      <c r="G49" s="231"/>
      <c r="H49" s="232"/>
      <c r="I49" s="233"/>
      <c r="J49" s="234"/>
      <c r="K49" s="235"/>
      <c r="L49" s="236"/>
      <c r="M49" s="236"/>
      <c r="N49" s="236"/>
      <c r="O49" s="236"/>
      <c r="P49" s="236"/>
      <c r="Q49" s="236"/>
      <c r="R49" s="236"/>
      <c r="S49" s="236"/>
      <c r="T49" s="237"/>
      <c r="U49" s="238"/>
      <c r="V49" s="239"/>
      <c r="W49" s="240"/>
      <c r="X49" s="241"/>
    </row>
    <row r="50" spans="1:24" ht="39.75" thickTop="1" thickBot="1" x14ac:dyDescent="0.3">
      <c r="A50" s="34" t="s">
        <v>57</v>
      </c>
      <c r="B50" s="242"/>
      <c r="C50" s="242"/>
      <c r="D50" s="242"/>
      <c r="E50" s="243"/>
      <c r="F50" s="244"/>
      <c r="G50" s="201">
        <f>SUM(G51+G53)</f>
        <v>1858652</v>
      </c>
      <c r="H50" s="202">
        <f t="shared" ref="H50:X50" si="17">SUM(H51+H53)</f>
        <v>0</v>
      </c>
      <c r="I50" s="203">
        <f t="shared" si="17"/>
        <v>0</v>
      </c>
      <c r="J50" s="204">
        <f t="shared" si="17"/>
        <v>1858652</v>
      </c>
      <c r="K50" s="202">
        <f t="shared" si="17"/>
        <v>0</v>
      </c>
      <c r="L50" s="205">
        <f t="shared" si="17"/>
        <v>0</v>
      </c>
      <c r="M50" s="205">
        <f t="shared" si="17"/>
        <v>0</v>
      </c>
      <c r="N50" s="205">
        <f t="shared" si="17"/>
        <v>0</v>
      </c>
      <c r="O50" s="205">
        <f t="shared" si="17"/>
        <v>0</v>
      </c>
      <c r="P50" s="205">
        <f t="shared" si="17"/>
        <v>0</v>
      </c>
      <c r="Q50" s="205">
        <f t="shared" si="17"/>
        <v>0</v>
      </c>
      <c r="R50" s="205">
        <f t="shared" si="17"/>
        <v>0</v>
      </c>
      <c r="S50" s="205">
        <f t="shared" si="17"/>
        <v>0</v>
      </c>
      <c r="T50" s="205">
        <f t="shared" si="17"/>
        <v>0</v>
      </c>
      <c r="U50" s="205">
        <f t="shared" si="17"/>
        <v>0</v>
      </c>
      <c r="V50" s="203">
        <f t="shared" si="17"/>
        <v>0</v>
      </c>
      <c r="W50" s="204">
        <f t="shared" si="17"/>
        <v>0</v>
      </c>
      <c r="X50" s="206">
        <f t="shared" si="17"/>
        <v>1858652</v>
      </c>
    </row>
    <row r="51" spans="1:24" ht="23.25" x14ac:dyDescent="0.25">
      <c r="A51" s="44" t="s">
        <v>58</v>
      </c>
      <c r="B51" s="45">
        <v>21</v>
      </c>
      <c r="C51" s="46">
        <v>431</v>
      </c>
      <c r="D51" s="46" t="s">
        <v>33</v>
      </c>
      <c r="E51" s="47"/>
      <c r="F51" s="48"/>
      <c r="G51" s="207">
        <v>1858652</v>
      </c>
      <c r="H51" s="50"/>
      <c r="I51" s="51"/>
      <c r="J51" s="52">
        <f>(G51+I51)-H51</f>
        <v>1858652</v>
      </c>
      <c r="K51" s="209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5"/>
      <c r="W51" s="56">
        <f>SUM(K51:V51)</f>
        <v>0</v>
      </c>
      <c r="X51" s="88">
        <f>J51-W51</f>
        <v>1858652</v>
      </c>
    </row>
    <row r="52" spans="1:24" ht="6" customHeight="1" x14ac:dyDescent="0.25">
      <c r="A52" s="336"/>
      <c r="B52" s="180"/>
      <c r="C52" s="181"/>
      <c r="D52" s="181"/>
      <c r="E52" s="182"/>
      <c r="F52" s="183"/>
      <c r="G52" s="107"/>
      <c r="H52" s="108"/>
      <c r="I52" s="109"/>
      <c r="J52" s="110"/>
      <c r="K52" s="245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3"/>
      <c r="W52" s="114"/>
      <c r="X52" s="115"/>
    </row>
    <row r="53" spans="1:24" x14ac:dyDescent="0.25">
      <c r="A53" s="336"/>
      <c r="B53" s="185"/>
      <c r="C53" s="186"/>
      <c r="D53" s="186"/>
      <c r="E53" s="187"/>
      <c r="F53" s="188"/>
      <c r="G53" s="246"/>
      <c r="H53" s="121"/>
      <c r="I53" s="122"/>
      <c r="J53" s="123">
        <f>(G53+I53)-H53</f>
        <v>0</v>
      </c>
      <c r="K53" s="24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8"/>
      <c r="W53" s="248"/>
      <c r="X53" s="249">
        <f>J53-W53</f>
        <v>0</v>
      </c>
    </row>
    <row r="54" spans="1:24" ht="15.75" thickBot="1" x14ac:dyDescent="0.3">
      <c r="A54" s="337"/>
      <c r="B54" s="59"/>
      <c r="C54" s="60"/>
      <c r="D54" s="60"/>
      <c r="E54" s="61"/>
      <c r="F54" s="62"/>
      <c r="G54" s="250"/>
      <c r="H54" s="64"/>
      <c r="I54" s="65"/>
      <c r="J54" s="66"/>
      <c r="K54" s="251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9"/>
      <c r="W54" s="70"/>
      <c r="X54" s="71"/>
    </row>
    <row r="55" spans="1:24" ht="30.75" customHeight="1" thickBot="1" x14ac:dyDescent="0.3">
      <c r="A55" s="72" t="s">
        <v>59</v>
      </c>
      <c r="B55" s="169"/>
      <c r="C55" s="169"/>
      <c r="D55" s="170"/>
      <c r="E55" s="171"/>
      <c r="F55" s="252"/>
      <c r="G55" s="173">
        <f>SUM(G56)</f>
        <v>3322000</v>
      </c>
      <c r="H55" s="174">
        <f t="shared" ref="H55:X55" si="18">SUM(H56)</f>
        <v>0</v>
      </c>
      <c r="I55" s="175">
        <f t="shared" si="18"/>
        <v>0</v>
      </c>
      <c r="J55" s="176">
        <f t="shared" si="18"/>
        <v>3322000</v>
      </c>
      <c r="K55" s="176">
        <f t="shared" si="18"/>
        <v>0</v>
      </c>
      <c r="L55" s="176">
        <f t="shared" si="18"/>
        <v>0</v>
      </c>
      <c r="M55" s="177">
        <f t="shared" si="18"/>
        <v>0</v>
      </c>
      <c r="N55" s="177">
        <f t="shared" si="18"/>
        <v>0</v>
      </c>
      <c r="O55" s="177">
        <f t="shared" si="18"/>
        <v>0</v>
      </c>
      <c r="P55" s="177">
        <f t="shared" si="18"/>
        <v>0</v>
      </c>
      <c r="Q55" s="177">
        <f t="shared" si="18"/>
        <v>0</v>
      </c>
      <c r="R55" s="177">
        <f t="shared" si="18"/>
        <v>0</v>
      </c>
      <c r="S55" s="177">
        <f t="shared" si="18"/>
        <v>0</v>
      </c>
      <c r="T55" s="177">
        <f t="shared" si="18"/>
        <v>0</v>
      </c>
      <c r="U55" s="177">
        <f t="shared" si="18"/>
        <v>0</v>
      </c>
      <c r="V55" s="175">
        <f t="shared" si="18"/>
        <v>0</v>
      </c>
      <c r="W55" s="176">
        <f t="shared" si="18"/>
        <v>0</v>
      </c>
      <c r="X55" s="178">
        <f t="shared" si="18"/>
        <v>3322000</v>
      </c>
    </row>
    <row r="56" spans="1:24" ht="68.25" x14ac:dyDescent="0.25">
      <c r="A56" s="44" t="s">
        <v>60</v>
      </c>
      <c r="B56" s="45">
        <v>21</v>
      </c>
      <c r="C56" s="46">
        <v>472</v>
      </c>
      <c r="D56" s="46" t="s">
        <v>33</v>
      </c>
      <c r="E56" s="47"/>
      <c r="F56" s="48"/>
      <c r="G56" s="207">
        <v>3322000</v>
      </c>
      <c r="H56" s="100"/>
      <c r="I56" s="253"/>
      <c r="J56" s="52">
        <f>(G56+I56)-H56</f>
        <v>3322000</v>
      </c>
      <c r="K56" s="100"/>
      <c r="L56" s="101"/>
      <c r="M56" s="102"/>
      <c r="N56" s="102"/>
      <c r="O56" s="102"/>
      <c r="P56" s="102"/>
      <c r="Q56" s="102"/>
      <c r="R56" s="102"/>
      <c r="S56" s="102"/>
      <c r="T56" s="102"/>
      <c r="U56" s="102"/>
      <c r="V56" s="254"/>
      <c r="W56" s="56">
        <f>SUM(K56:V56)</f>
        <v>0</v>
      </c>
      <c r="X56" s="88">
        <f>J56-W56</f>
        <v>3322000</v>
      </c>
    </row>
    <row r="57" spans="1:24" ht="15.75" thickBot="1" x14ac:dyDescent="0.3">
      <c r="A57" s="208"/>
      <c r="B57" s="59"/>
      <c r="C57" s="60"/>
      <c r="D57" s="60"/>
      <c r="E57" s="61"/>
      <c r="F57" s="62"/>
      <c r="G57" s="255"/>
      <c r="H57" s="256"/>
      <c r="I57" s="257"/>
      <c r="J57" s="258"/>
      <c r="K57" s="67" t="s">
        <v>61</v>
      </c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9"/>
      <c r="W57" s="70"/>
      <c r="X57" s="71"/>
    </row>
    <row r="58" spans="1:24" ht="30" customHeight="1" thickBot="1" x14ac:dyDescent="0.3">
      <c r="A58" s="72" t="s">
        <v>62</v>
      </c>
      <c r="B58" s="169"/>
      <c r="C58" s="169"/>
      <c r="D58" s="170"/>
      <c r="E58" s="171"/>
      <c r="F58" s="252"/>
      <c r="G58" s="173">
        <f>SUM(G59:G62)</f>
        <v>7053560</v>
      </c>
      <c r="H58" s="173">
        <f t="shared" ref="H58:X58" si="19">SUM(H59:H62)</f>
        <v>0</v>
      </c>
      <c r="I58" s="173">
        <f t="shared" si="19"/>
        <v>0</v>
      </c>
      <c r="J58" s="173">
        <f t="shared" si="19"/>
        <v>7053560</v>
      </c>
      <c r="K58" s="173">
        <f t="shared" si="19"/>
        <v>0</v>
      </c>
      <c r="L58" s="173">
        <f t="shared" si="19"/>
        <v>0</v>
      </c>
      <c r="M58" s="173">
        <f t="shared" si="19"/>
        <v>0</v>
      </c>
      <c r="N58" s="173">
        <f t="shared" si="19"/>
        <v>0</v>
      </c>
      <c r="O58" s="173">
        <f t="shared" si="19"/>
        <v>0</v>
      </c>
      <c r="P58" s="173">
        <f t="shared" si="19"/>
        <v>0</v>
      </c>
      <c r="Q58" s="173">
        <f t="shared" si="19"/>
        <v>0</v>
      </c>
      <c r="R58" s="173">
        <f t="shared" si="19"/>
        <v>0</v>
      </c>
      <c r="S58" s="173">
        <f t="shared" si="19"/>
        <v>0</v>
      </c>
      <c r="T58" s="173">
        <f t="shared" si="19"/>
        <v>0</v>
      </c>
      <c r="U58" s="173">
        <f t="shared" si="19"/>
        <v>0</v>
      </c>
      <c r="V58" s="173">
        <f t="shared" si="19"/>
        <v>0</v>
      </c>
      <c r="W58" s="173">
        <f t="shared" si="19"/>
        <v>0</v>
      </c>
      <c r="X58" s="173">
        <f t="shared" si="19"/>
        <v>7053560</v>
      </c>
    </row>
    <row r="59" spans="1:24" ht="27" customHeight="1" x14ac:dyDescent="0.25">
      <c r="A59" s="44" t="s">
        <v>63</v>
      </c>
      <c r="B59" s="45">
        <v>11</v>
      </c>
      <c r="C59" s="46">
        <v>472</v>
      </c>
      <c r="D59" s="46" t="s">
        <v>33</v>
      </c>
      <c r="E59" s="47"/>
      <c r="F59" s="48"/>
      <c r="G59" s="207">
        <v>5053560</v>
      </c>
      <c r="H59" s="100"/>
      <c r="I59" s="253"/>
      <c r="J59" s="52">
        <f>(G59+I59)-H59</f>
        <v>5053560</v>
      </c>
      <c r="K59" s="100"/>
      <c r="L59" s="101"/>
      <c r="M59" s="102"/>
      <c r="N59" s="102"/>
      <c r="O59" s="102"/>
      <c r="P59" s="102"/>
      <c r="Q59" s="102"/>
      <c r="R59" s="102"/>
      <c r="S59" s="102"/>
      <c r="T59" s="102"/>
      <c r="U59" s="102"/>
      <c r="V59" s="254"/>
      <c r="W59" s="56">
        <f>SUM(K59:V59)</f>
        <v>0</v>
      </c>
      <c r="X59" s="88">
        <f>J59-W59</f>
        <v>5053560</v>
      </c>
    </row>
    <row r="60" spans="1:24" ht="9" customHeight="1" x14ac:dyDescent="0.25">
      <c r="A60" s="89"/>
      <c r="B60" s="180"/>
      <c r="C60" s="181"/>
      <c r="D60" s="181"/>
      <c r="E60" s="182"/>
      <c r="F60" s="183"/>
      <c r="G60" s="107"/>
      <c r="H60" s="108"/>
      <c r="I60" s="109"/>
      <c r="J60" s="110"/>
      <c r="K60" s="245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3"/>
      <c r="W60" s="114"/>
      <c r="X60" s="115"/>
    </row>
    <row r="61" spans="1:24" x14ac:dyDescent="0.25">
      <c r="A61" s="208"/>
      <c r="B61" s="185">
        <v>21</v>
      </c>
      <c r="C61" s="186">
        <v>472</v>
      </c>
      <c r="D61" s="186" t="s">
        <v>33</v>
      </c>
      <c r="E61" s="187"/>
      <c r="F61" s="188"/>
      <c r="G61" s="246">
        <v>2000000</v>
      </c>
      <c r="H61" s="121"/>
      <c r="I61" s="122"/>
      <c r="J61" s="123">
        <f>(G61+I61)-H61</f>
        <v>2000000</v>
      </c>
      <c r="K61" s="247"/>
      <c r="L61" s="259"/>
      <c r="M61" s="127"/>
      <c r="N61" s="127"/>
      <c r="O61" s="127"/>
      <c r="P61" s="127"/>
      <c r="Q61" s="127"/>
      <c r="R61" s="127"/>
      <c r="S61" s="127"/>
      <c r="T61" s="127"/>
      <c r="U61" s="127"/>
      <c r="V61" s="128"/>
      <c r="W61" s="248"/>
      <c r="X61" s="249">
        <f>J61-W61</f>
        <v>2000000</v>
      </c>
    </row>
    <row r="62" spans="1:24" ht="15.75" thickBot="1" x14ac:dyDescent="0.3">
      <c r="A62" s="208"/>
      <c r="B62" s="59"/>
      <c r="C62" s="60"/>
      <c r="D62" s="60"/>
      <c r="E62" s="61"/>
      <c r="F62" s="62"/>
      <c r="G62" s="250"/>
      <c r="H62" s="64"/>
      <c r="I62" s="65"/>
      <c r="J62" s="66"/>
      <c r="K62" s="67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9"/>
      <c r="W62" s="70"/>
      <c r="X62" s="71"/>
    </row>
    <row r="63" spans="1:24" ht="39" thickBot="1" x14ac:dyDescent="0.3">
      <c r="A63" s="72" t="s">
        <v>64</v>
      </c>
      <c r="B63" s="169"/>
      <c r="C63" s="169"/>
      <c r="D63" s="170"/>
      <c r="E63" s="171"/>
      <c r="F63" s="252"/>
      <c r="G63" s="173">
        <f>SUM(G64)</f>
        <v>0</v>
      </c>
      <c r="H63" s="174">
        <f t="shared" ref="H63:X63" si="20">SUM(H64)</f>
        <v>0</v>
      </c>
      <c r="I63" s="175">
        <f t="shared" si="20"/>
        <v>0</v>
      </c>
      <c r="J63" s="176">
        <f t="shared" si="20"/>
        <v>0</v>
      </c>
      <c r="K63" s="174">
        <f t="shared" si="20"/>
        <v>0</v>
      </c>
      <c r="L63" s="177">
        <f t="shared" si="20"/>
        <v>0</v>
      </c>
      <c r="M63" s="177">
        <f t="shared" si="20"/>
        <v>0</v>
      </c>
      <c r="N63" s="177">
        <f t="shared" si="20"/>
        <v>0</v>
      </c>
      <c r="O63" s="177">
        <f t="shared" si="20"/>
        <v>0</v>
      </c>
      <c r="P63" s="177">
        <f t="shared" si="20"/>
        <v>0</v>
      </c>
      <c r="Q63" s="177">
        <f t="shared" si="20"/>
        <v>0</v>
      </c>
      <c r="R63" s="177">
        <f t="shared" si="20"/>
        <v>0</v>
      </c>
      <c r="S63" s="177">
        <f t="shared" si="20"/>
        <v>0</v>
      </c>
      <c r="T63" s="177">
        <f t="shared" si="20"/>
        <v>0</v>
      </c>
      <c r="U63" s="177">
        <f t="shared" si="20"/>
        <v>0</v>
      </c>
      <c r="V63" s="175">
        <f t="shared" si="20"/>
        <v>0</v>
      </c>
      <c r="W63" s="176">
        <f t="shared" si="20"/>
        <v>0</v>
      </c>
      <c r="X63" s="178">
        <f t="shared" si="20"/>
        <v>0</v>
      </c>
    </row>
    <row r="64" spans="1:24" ht="23.25" x14ac:dyDescent="0.25">
      <c r="A64" s="44" t="s">
        <v>65</v>
      </c>
      <c r="B64" s="45">
        <v>21</v>
      </c>
      <c r="C64" s="46">
        <v>472</v>
      </c>
      <c r="D64" s="46" t="s">
        <v>33</v>
      </c>
      <c r="E64" s="47"/>
      <c r="F64" s="48"/>
      <c r="G64" s="207">
        <v>0</v>
      </c>
      <c r="H64" s="100"/>
      <c r="I64" s="253"/>
      <c r="J64" s="52">
        <f>(G64+I64)-H64</f>
        <v>0</v>
      </c>
      <c r="K64" s="100"/>
      <c r="L64" s="101"/>
      <c r="M64" s="102"/>
      <c r="N64" s="102"/>
      <c r="O64" s="102"/>
      <c r="P64" s="102"/>
      <c r="Q64" s="102"/>
      <c r="R64" s="102"/>
      <c r="S64" s="102"/>
      <c r="T64" s="102"/>
      <c r="U64" s="102"/>
      <c r="V64" s="254"/>
      <c r="W64" s="56">
        <f>SUM(K64:V64)</f>
        <v>0</v>
      </c>
      <c r="X64" s="88">
        <f>J64-W64</f>
        <v>0</v>
      </c>
    </row>
    <row r="65" spans="1:24" ht="15.75" thickBot="1" x14ac:dyDescent="0.3">
      <c r="A65" s="208"/>
      <c r="B65" s="59"/>
      <c r="C65" s="60"/>
      <c r="D65" s="60"/>
      <c r="E65" s="61"/>
      <c r="F65" s="62"/>
      <c r="G65" s="255"/>
      <c r="H65" s="256"/>
      <c r="I65" s="257"/>
      <c r="J65" s="258"/>
      <c r="K65" s="67" t="s">
        <v>61</v>
      </c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9"/>
      <c r="W65" s="70"/>
      <c r="X65" s="71"/>
    </row>
    <row r="66" spans="1:24" ht="39" thickBot="1" x14ac:dyDescent="0.3">
      <c r="A66" s="72" t="s">
        <v>66</v>
      </c>
      <c r="B66" s="169"/>
      <c r="C66" s="169"/>
      <c r="D66" s="170"/>
      <c r="E66" s="171"/>
      <c r="F66" s="252"/>
      <c r="G66" s="173">
        <f>SUM(G67)</f>
        <v>0</v>
      </c>
      <c r="H66" s="174">
        <f t="shared" ref="H66:X66" si="21">SUM(H67)</f>
        <v>0</v>
      </c>
      <c r="I66" s="175">
        <f t="shared" si="21"/>
        <v>0</v>
      </c>
      <c r="J66" s="176">
        <f t="shared" si="21"/>
        <v>0</v>
      </c>
      <c r="K66" s="174">
        <f t="shared" si="21"/>
        <v>0</v>
      </c>
      <c r="L66" s="177">
        <f t="shared" si="21"/>
        <v>0</v>
      </c>
      <c r="M66" s="177">
        <f t="shared" si="21"/>
        <v>0</v>
      </c>
      <c r="N66" s="177">
        <f t="shared" si="21"/>
        <v>0</v>
      </c>
      <c r="O66" s="177">
        <f t="shared" si="21"/>
        <v>0</v>
      </c>
      <c r="P66" s="177">
        <f t="shared" si="21"/>
        <v>0</v>
      </c>
      <c r="Q66" s="177">
        <f t="shared" si="21"/>
        <v>0</v>
      </c>
      <c r="R66" s="177">
        <f t="shared" si="21"/>
        <v>0</v>
      </c>
      <c r="S66" s="177">
        <f t="shared" si="21"/>
        <v>0</v>
      </c>
      <c r="T66" s="177">
        <f t="shared" si="21"/>
        <v>0</v>
      </c>
      <c r="U66" s="177">
        <f t="shared" si="21"/>
        <v>0</v>
      </c>
      <c r="V66" s="175">
        <f t="shared" si="21"/>
        <v>0</v>
      </c>
      <c r="W66" s="176">
        <f t="shared" si="21"/>
        <v>0</v>
      </c>
      <c r="X66" s="178">
        <f t="shared" si="21"/>
        <v>0</v>
      </c>
    </row>
    <row r="67" spans="1:24" ht="23.25" x14ac:dyDescent="0.25">
      <c r="A67" s="44" t="s">
        <v>67</v>
      </c>
      <c r="B67" s="45">
        <v>21</v>
      </c>
      <c r="C67" s="46">
        <v>473</v>
      </c>
      <c r="D67" s="46" t="s">
        <v>33</v>
      </c>
      <c r="E67" s="47"/>
      <c r="F67" s="48"/>
      <c r="G67" s="207">
        <v>0</v>
      </c>
      <c r="H67" s="100"/>
      <c r="I67" s="253"/>
      <c r="J67" s="52">
        <f>(G67+I67)-H67</f>
        <v>0</v>
      </c>
      <c r="K67" s="100"/>
      <c r="L67" s="101"/>
      <c r="M67" s="102"/>
      <c r="N67" s="102"/>
      <c r="O67" s="102"/>
      <c r="P67" s="102"/>
      <c r="Q67" s="102"/>
      <c r="R67" s="102"/>
      <c r="S67" s="102"/>
      <c r="T67" s="102"/>
      <c r="U67" s="102"/>
      <c r="V67" s="254"/>
      <c r="W67" s="56">
        <f>SUM(K67:V67)</f>
        <v>0</v>
      </c>
      <c r="X67" s="88">
        <f>J67-W67</f>
        <v>0</v>
      </c>
    </row>
    <row r="68" spans="1:24" ht="15.75" thickBot="1" x14ac:dyDescent="0.3">
      <c r="A68" s="208"/>
      <c r="B68" s="59"/>
      <c r="C68" s="60"/>
      <c r="D68" s="60"/>
      <c r="E68" s="61"/>
      <c r="F68" s="62"/>
      <c r="G68" s="255"/>
      <c r="H68" s="256"/>
      <c r="I68" s="257"/>
      <c r="J68" s="258"/>
      <c r="K68" s="67" t="s">
        <v>61</v>
      </c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9"/>
      <c r="W68" s="70"/>
      <c r="X68" s="71"/>
    </row>
    <row r="69" spans="1:24" ht="26.25" thickBot="1" x14ac:dyDescent="0.3">
      <c r="A69" s="72" t="s">
        <v>68</v>
      </c>
      <c r="B69" s="169"/>
      <c r="C69" s="169"/>
      <c r="D69" s="170"/>
      <c r="E69" s="171"/>
      <c r="F69" s="252"/>
      <c r="G69" s="173">
        <f>SUM(G70)</f>
        <v>0</v>
      </c>
      <c r="H69" s="174">
        <f t="shared" ref="H69:X69" si="22">SUM(H70)</f>
        <v>0</v>
      </c>
      <c r="I69" s="175">
        <f t="shared" si="22"/>
        <v>0</v>
      </c>
      <c r="J69" s="176">
        <f t="shared" si="22"/>
        <v>0</v>
      </c>
      <c r="K69" s="174">
        <f t="shared" si="22"/>
        <v>0</v>
      </c>
      <c r="L69" s="177">
        <f t="shared" si="22"/>
        <v>0</v>
      </c>
      <c r="M69" s="177">
        <f t="shared" si="22"/>
        <v>0</v>
      </c>
      <c r="N69" s="177">
        <f t="shared" si="22"/>
        <v>0</v>
      </c>
      <c r="O69" s="177">
        <f t="shared" si="22"/>
        <v>0</v>
      </c>
      <c r="P69" s="177">
        <f t="shared" si="22"/>
        <v>0</v>
      </c>
      <c r="Q69" s="177">
        <f t="shared" si="22"/>
        <v>0</v>
      </c>
      <c r="R69" s="177">
        <f t="shared" si="22"/>
        <v>0</v>
      </c>
      <c r="S69" s="177">
        <f t="shared" si="22"/>
        <v>0</v>
      </c>
      <c r="T69" s="177">
        <f t="shared" si="22"/>
        <v>0</v>
      </c>
      <c r="U69" s="177">
        <f t="shared" si="22"/>
        <v>0</v>
      </c>
      <c r="V69" s="175">
        <f t="shared" si="22"/>
        <v>0</v>
      </c>
      <c r="W69" s="176">
        <f t="shared" si="22"/>
        <v>0</v>
      </c>
      <c r="X69" s="178">
        <f t="shared" si="22"/>
        <v>0</v>
      </c>
    </row>
    <row r="70" spans="1:24" ht="23.25" x14ac:dyDescent="0.25">
      <c r="A70" s="44" t="s">
        <v>67</v>
      </c>
      <c r="B70" s="45">
        <v>21</v>
      </c>
      <c r="C70" s="46">
        <v>472</v>
      </c>
      <c r="D70" s="46" t="s">
        <v>33</v>
      </c>
      <c r="E70" s="47"/>
      <c r="F70" s="48"/>
      <c r="G70" s="207">
        <v>0</v>
      </c>
      <c r="H70" s="100"/>
      <c r="I70" s="253"/>
      <c r="J70" s="52">
        <f>(G70+I70)-H70</f>
        <v>0</v>
      </c>
      <c r="K70" s="100"/>
      <c r="L70" s="101"/>
      <c r="M70" s="102"/>
      <c r="N70" s="102"/>
      <c r="O70" s="102"/>
      <c r="P70" s="102"/>
      <c r="Q70" s="102"/>
      <c r="R70" s="102"/>
      <c r="S70" s="102"/>
      <c r="T70" s="102"/>
      <c r="U70" s="102"/>
      <c r="V70" s="254"/>
      <c r="W70" s="56">
        <f>SUM(K70:V70)</f>
        <v>0</v>
      </c>
      <c r="X70" s="88">
        <f>J70-W70</f>
        <v>0</v>
      </c>
    </row>
    <row r="71" spans="1:24" ht="15.75" thickBot="1" x14ac:dyDescent="0.3">
      <c r="A71" s="208"/>
      <c r="B71" s="59"/>
      <c r="C71" s="60"/>
      <c r="D71" s="60"/>
      <c r="E71" s="61"/>
      <c r="F71" s="62"/>
      <c r="G71" s="255"/>
      <c r="H71" s="256"/>
      <c r="I71" s="257"/>
      <c r="J71" s="258"/>
      <c r="K71" s="67" t="s">
        <v>61</v>
      </c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9"/>
      <c r="W71" s="70"/>
      <c r="X71" s="71"/>
    </row>
    <row r="72" spans="1:24" ht="26.25" thickBot="1" x14ac:dyDescent="0.3">
      <c r="A72" s="72" t="s">
        <v>69</v>
      </c>
      <c r="B72" s="169"/>
      <c r="C72" s="169"/>
      <c r="D72" s="170"/>
      <c r="E72" s="171"/>
      <c r="F72" s="252"/>
      <c r="G72" s="173">
        <f>SUM(G73)</f>
        <v>0</v>
      </c>
      <c r="H72" s="174">
        <f t="shared" ref="H72:X72" si="23">SUM(H73)</f>
        <v>0</v>
      </c>
      <c r="I72" s="175">
        <f t="shared" si="23"/>
        <v>0</v>
      </c>
      <c r="J72" s="176">
        <f t="shared" si="23"/>
        <v>0</v>
      </c>
      <c r="K72" s="174">
        <f t="shared" si="23"/>
        <v>0</v>
      </c>
      <c r="L72" s="177">
        <f t="shared" si="23"/>
        <v>0</v>
      </c>
      <c r="M72" s="177">
        <f t="shared" si="23"/>
        <v>0</v>
      </c>
      <c r="N72" s="177">
        <f t="shared" si="23"/>
        <v>0</v>
      </c>
      <c r="O72" s="177">
        <f t="shared" si="23"/>
        <v>0</v>
      </c>
      <c r="P72" s="177">
        <f t="shared" si="23"/>
        <v>0</v>
      </c>
      <c r="Q72" s="177">
        <f t="shared" si="23"/>
        <v>0</v>
      </c>
      <c r="R72" s="177">
        <f t="shared" si="23"/>
        <v>0</v>
      </c>
      <c r="S72" s="177">
        <f t="shared" si="23"/>
        <v>0</v>
      </c>
      <c r="T72" s="177">
        <f t="shared" si="23"/>
        <v>0</v>
      </c>
      <c r="U72" s="177">
        <f t="shared" si="23"/>
        <v>0</v>
      </c>
      <c r="V72" s="175">
        <f t="shared" si="23"/>
        <v>0</v>
      </c>
      <c r="W72" s="176">
        <f t="shared" si="23"/>
        <v>0</v>
      </c>
      <c r="X72" s="178">
        <f t="shared" si="23"/>
        <v>0</v>
      </c>
    </row>
    <row r="73" spans="1:24" ht="23.25" x14ac:dyDescent="0.25">
      <c r="A73" s="44" t="s">
        <v>70</v>
      </c>
      <c r="B73" s="45">
        <v>21</v>
      </c>
      <c r="C73" s="46">
        <v>472</v>
      </c>
      <c r="D73" s="46" t="s">
        <v>33</v>
      </c>
      <c r="E73" s="47"/>
      <c r="F73" s="48"/>
      <c r="G73" s="207">
        <v>0</v>
      </c>
      <c r="H73" s="100"/>
      <c r="I73" s="253"/>
      <c r="J73" s="52">
        <f>(G73+I73)-H73</f>
        <v>0</v>
      </c>
      <c r="K73" s="100"/>
      <c r="L73" s="101"/>
      <c r="M73" s="102"/>
      <c r="N73" s="102"/>
      <c r="O73" s="102"/>
      <c r="P73" s="102"/>
      <c r="Q73" s="102"/>
      <c r="R73" s="102"/>
      <c r="S73" s="102"/>
      <c r="T73" s="102"/>
      <c r="U73" s="102"/>
      <c r="V73" s="254"/>
      <c r="W73" s="56">
        <f>SUM(K73:V73)</f>
        <v>0</v>
      </c>
      <c r="X73" s="88">
        <f>J73-W73</f>
        <v>0</v>
      </c>
    </row>
    <row r="74" spans="1:24" ht="15.75" thickBot="1" x14ac:dyDescent="0.3">
      <c r="A74" s="208"/>
      <c r="B74" s="59"/>
      <c r="C74" s="60"/>
      <c r="D74" s="60"/>
      <c r="E74" s="61"/>
      <c r="F74" s="62"/>
      <c r="G74" s="255"/>
      <c r="H74" s="256"/>
      <c r="I74" s="257"/>
      <c r="J74" s="258"/>
      <c r="K74" s="67" t="s">
        <v>61</v>
      </c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9"/>
      <c r="W74" s="70"/>
      <c r="X74" s="71"/>
    </row>
    <row r="75" spans="1:24" ht="54" customHeight="1" thickTop="1" thickBot="1" x14ac:dyDescent="0.35">
      <c r="A75" s="27" t="s">
        <v>71</v>
      </c>
      <c r="B75" s="330" t="s">
        <v>30</v>
      </c>
      <c r="C75" s="331"/>
      <c r="D75" s="331"/>
      <c r="E75" s="331"/>
      <c r="F75" s="332"/>
      <c r="G75" s="191">
        <f>SUM(G77:G77)</f>
        <v>3000000</v>
      </c>
      <c r="H75" s="192">
        <f>SUM(H77:H77)</f>
        <v>0</v>
      </c>
      <c r="I75" s="193">
        <f>SUM(I77:I77)</f>
        <v>0</v>
      </c>
      <c r="J75" s="194">
        <f>SUM(J77:J77)</f>
        <v>3000000</v>
      </c>
      <c r="K75" s="192">
        <f t="shared" ref="K75:X75" si="24">SUM(K77:K77)</f>
        <v>0</v>
      </c>
      <c r="L75" s="195">
        <f t="shared" si="24"/>
        <v>0</v>
      </c>
      <c r="M75" s="195">
        <f t="shared" si="24"/>
        <v>0</v>
      </c>
      <c r="N75" s="195">
        <f t="shared" si="24"/>
        <v>0</v>
      </c>
      <c r="O75" s="195">
        <f t="shared" si="24"/>
        <v>0</v>
      </c>
      <c r="P75" s="195">
        <f t="shared" si="24"/>
        <v>0</v>
      </c>
      <c r="Q75" s="195">
        <f t="shared" si="24"/>
        <v>0</v>
      </c>
      <c r="R75" s="195">
        <f t="shared" si="24"/>
        <v>0</v>
      </c>
      <c r="S75" s="195">
        <f t="shared" si="24"/>
        <v>0</v>
      </c>
      <c r="T75" s="195">
        <f t="shared" si="24"/>
        <v>0</v>
      </c>
      <c r="U75" s="195">
        <f t="shared" si="24"/>
        <v>0</v>
      </c>
      <c r="V75" s="193">
        <f t="shared" si="24"/>
        <v>0</v>
      </c>
      <c r="W75" s="194">
        <f>SUM(W77:W77)</f>
        <v>0</v>
      </c>
      <c r="X75" s="196">
        <f t="shared" si="24"/>
        <v>3000000</v>
      </c>
    </row>
    <row r="76" spans="1:24" ht="32.25" customHeight="1" thickTop="1" thickBot="1" x14ac:dyDescent="0.35">
      <c r="A76" s="260" t="s">
        <v>72</v>
      </c>
      <c r="B76" s="261"/>
      <c r="C76" s="261"/>
      <c r="D76" s="261"/>
      <c r="E76" s="261"/>
      <c r="F76" s="262"/>
      <c r="G76" s="263">
        <f>SUM(G77)</f>
        <v>3000000</v>
      </c>
      <c r="H76" s="264">
        <f t="shared" ref="H76:X76" si="25">SUM(H77)</f>
        <v>0</v>
      </c>
      <c r="I76" s="265">
        <f t="shared" si="25"/>
        <v>0</v>
      </c>
      <c r="J76" s="266">
        <f t="shared" si="25"/>
        <v>3000000</v>
      </c>
      <c r="K76" s="264">
        <f t="shared" si="25"/>
        <v>0</v>
      </c>
      <c r="L76" s="267">
        <f t="shared" si="25"/>
        <v>0</v>
      </c>
      <c r="M76" s="267">
        <f t="shared" si="25"/>
        <v>0</v>
      </c>
      <c r="N76" s="267">
        <f t="shared" si="25"/>
        <v>0</v>
      </c>
      <c r="O76" s="267">
        <f t="shared" si="25"/>
        <v>0</v>
      </c>
      <c r="P76" s="267">
        <f t="shared" si="25"/>
        <v>0</v>
      </c>
      <c r="Q76" s="267">
        <f t="shared" si="25"/>
        <v>0</v>
      </c>
      <c r="R76" s="267">
        <f t="shared" si="25"/>
        <v>0</v>
      </c>
      <c r="S76" s="267">
        <f t="shared" si="25"/>
        <v>0</v>
      </c>
      <c r="T76" s="267">
        <f t="shared" si="25"/>
        <v>0</v>
      </c>
      <c r="U76" s="267">
        <f t="shared" si="25"/>
        <v>0</v>
      </c>
      <c r="V76" s="265">
        <f t="shared" si="25"/>
        <v>0</v>
      </c>
      <c r="W76" s="266">
        <f t="shared" si="25"/>
        <v>0</v>
      </c>
      <c r="X76" s="268">
        <f t="shared" si="25"/>
        <v>3000000</v>
      </c>
    </row>
    <row r="77" spans="1:24" ht="23.25" x14ac:dyDescent="0.25">
      <c r="A77" s="269" t="s">
        <v>73</v>
      </c>
      <c r="B77" s="96">
        <v>11</v>
      </c>
      <c r="C77" s="96">
        <v>437</v>
      </c>
      <c r="D77" s="97" t="s">
        <v>33</v>
      </c>
      <c r="E77" s="98"/>
      <c r="F77" s="99"/>
      <c r="G77" s="49">
        <v>3000000</v>
      </c>
      <c r="H77" s="50"/>
      <c r="I77" s="51"/>
      <c r="J77" s="52">
        <f>G77-H77+I77</f>
        <v>3000000</v>
      </c>
      <c r="K77" s="209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5"/>
      <c r="W77" s="56">
        <f>SUM(K77:V77)</f>
        <v>0</v>
      </c>
      <c r="X77" s="57">
        <f>J77-W77</f>
        <v>3000000</v>
      </c>
    </row>
    <row r="78" spans="1:24" ht="15.75" thickBot="1" x14ac:dyDescent="0.3">
      <c r="A78" s="270"/>
      <c r="B78" s="271"/>
      <c r="C78" s="271"/>
      <c r="D78" s="272"/>
      <c r="E78" s="273"/>
      <c r="F78" s="274"/>
      <c r="G78" s="216"/>
      <c r="H78" s="217"/>
      <c r="I78" s="218"/>
      <c r="J78" s="219"/>
      <c r="K78" s="220"/>
      <c r="L78" s="221"/>
      <c r="M78" s="221"/>
      <c r="N78" s="221"/>
      <c r="O78" s="221"/>
      <c r="P78" s="221"/>
      <c r="Q78" s="221"/>
      <c r="R78" s="221"/>
      <c r="S78" s="222"/>
      <c r="T78" s="221"/>
      <c r="U78" s="221"/>
      <c r="V78" s="223"/>
      <c r="W78" s="224"/>
      <c r="X78" s="275"/>
    </row>
  </sheetData>
  <mergeCells count="13">
    <mergeCell ref="K6:W6"/>
    <mergeCell ref="A1:X1"/>
    <mergeCell ref="A2:X2"/>
    <mergeCell ref="A3:X3"/>
    <mergeCell ref="A4:X4"/>
    <mergeCell ref="A5:X5"/>
    <mergeCell ref="B75:F75"/>
    <mergeCell ref="B8:F8"/>
    <mergeCell ref="B9:F9"/>
    <mergeCell ref="A18:A20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D21" sqref="D2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4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4" ht="16.5" thickBot="1" x14ac:dyDescent="0.3">
      <c r="A5" s="349" t="s">
        <v>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4" ht="15.75" thickBot="1" x14ac:dyDescent="0.3">
      <c r="A6" s="1" t="s">
        <v>79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4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>SUM(G9+G36+G77)</f>
        <v>253949287</v>
      </c>
      <c r="H8" s="22">
        <f>SUM(H9+H36+H77)</f>
        <v>0</v>
      </c>
      <c r="I8" s="23">
        <f t="shared" ref="I8:X8" si="0">SUM(I9+I36+I77)</f>
        <v>0</v>
      </c>
      <c r="J8" s="24">
        <f t="shared" si="0"/>
        <v>253949287</v>
      </c>
      <c r="K8" s="22">
        <f t="shared" si="0"/>
        <v>13996830.4</v>
      </c>
      <c r="L8" s="25">
        <f t="shared" si="0"/>
        <v>16936662.34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25933492.739999998</v>
      </c>
      <c r="X8" s="26">
        <f t="shared" si="0"/>
        <v>228015794.25999999</v>
      </c>
    </row>
    <row r="9" spans="1:24" ht="54" thickTop="1" thickBot="1" x14ac:dyDescent="0.35">
      <c r="A9" s="27" t="s">
        <v>29</v>
      </c>
      <c r="B9" s="330" t="s">
        <v>30</v>
      </c>
      <c r="C9" s="331"/>
      <c r="D9" s="331"/>
      <c r="E9" s="331"/>
      <c r="F9" s="332"/>
      <c r="G9" s="28">
        <f>SUM(G10+G14+G18+G23+G28+G31)</f>
        <v>227987368</v>
      </c>
      <c r="H9" s="29">
        <f t="shared" ref="H9:X9" si="1">SUM(H10+H14+H18+H23+H28+H31)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16368487</v>
      </c>
      <c r="M9" s="32">
        <f t="shared" si="1"/>
        <v>0</v>
      </c>
      <c r="N9" s="32">
        <f t="shared" si="1"/>
        <v>0</v>
      </c>
      <c r="O9" s="32">
        <f t="shared" si="1"/>
        <v>0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24720474</v>
      </c>
      <c r="X9" s="33">
        <f t="shared" si="1"/>
        <v>203266894</v>
      </c>
    </row>
    <row r="10" spans="1:24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>SUM(L11:L11)+1600000</f>
        <v>4600000</v>
      </c>
      <c r="M10" s="42">
        <f t="shared" si="2"/>
        <v>0</v>
      </c>
      <c r="N10" s="42">
        <f t="shared" si="2"/>
        <v>0</v>
      </c>
      <c r="O10" s="42">
        <f t="shared" si="2"/>
        <v>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6700000</v>
      </c>
      <c r="X10" s="43">
        <f t="shared" si="2"/>
        <v>30871807</v>
      </c>
    </row>
    <row r="11" spans="1:24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/>
      <c r="N11" s="54"/>
      <c r="O11" s="54"/>
      <c r="P11" s="54"/>
      <c r="Q11" s="54"/>
      <c r="R11" s="54"/>
      <c r="S11" s="54"/>
      <c r="T11" s="54"/>
      <c r="U11" s="54"/>
      <c r="V11" s="55"/>
      <c r="W11" s="56">
        <f>SUM(K11:V11)+1600000</f>
        <v>6700000</v>
      </c>
      <c r="X11" s="57">
        <f t="shared" ref="X11" si="3">J11-W11</f>
        <v>30871807</v>
      </c>
    </row>
    <row r="12" spans="1:24" ht="36" customHeight="1" x14ac:dyDescent="0.25">
      <c r="A12" s="89"/>
      <c r="B12" s="59"/>
      <c r="C12" s="277"/>
      <c r="D12" s="277"/>
      <c r="E12" s="278"/>
      <c r="F12" s="279"/>
      <c r="G12" s="280"/>
      <c r="H12" s="281"/>
      <c r="I12" s="282"/>
      <c r="J12" s="283"/>
      <c r="K12" s="281"/>
      <c r="L12" s="288" t="s">
        <v>80</v>
      </c>
      <c r="M12" s="284"/>
      <c r="N12" s="284"/>
      <c r="O12" s="284"/>
      <c r="P12" s="284"/>
      <c r="Q12" s="284"/>
      <c r="R12" s="284"/>
      <c r="S12" s="284"/>
      <c r="T12" s="284"/>
      <c r="U12" s="284"/>
      <c r="V12" s="285"/>
      <c r="W12" s="286"/>
      <c r="X12" s="287"/>
    </row>
    <row r="13" spans="1:24" ht="15.75" thickBot="1" x14ac:dyDescent="0.3">
      <c r="A13" s="58"/>
      <c r="B13" s="59"/>
      <c r="C13" s="60"/>
      <c r="D13" s="60"/>
      <c r="E13" s="61"/>
      <c r="F13" s="62"/>
      <c r="G13" s="63"/>
      <c r="H13" s="64"/>
      <c r="I13" s="65"/>
      <c r="J13" s="66"/>
      <c r="K13" s="67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  <c r="W13" s="70"/>
      <c r="X13" s="71"/>
    </row>
    <row r="14" spans="1:24" ht="39" thickBot="1" x14ac:dyDescent="0.3">
      <c r="A14" s="72" t="s">
        <v>34</v>
      </c>
      <c r="B14" s="73"/>
      <c r="C14" s="73"/>
      <c r="D14" s="73"/>
      <c r="E14" s="74"/>
      <c r="F14" s="75"/>
      <c r="G14" s="76">
        <f>SUM(G15:G15)</f>
        <v>32000000</v>
      </c>
      <c r="H14" s="77">
        <f t="shared" ref="H14:X14" si="4">SUM(H15:H15)</f>
        <v>0</v>
      </c>
      <c r="I14" s="78">
        <f t="shared" si="4"/>
        <v>0</v>
      </c>
      <c r="J14" s="79">
        <f t="shared" si="4"/>
        <v>32000000</v>
      </c>
      <c r="K14" s="77">
        <f t="shared" si="4"/>
        <v>1900000</v>
      </c>
      <c r="L14" s="80">
        <f>SUM(L15:L15)+1430320</f>
        <v>3430320</v>
      </c>
      <c r="M14" s="80">
        <f t="shared" si="4"/>
        <v>0</v>
      </c>
      <c r="N14" s="80">
        <f t="shared" si="4"/>
        <v>0</v>
      </c>
      <c r="O14" s="80">
        <f t="shared" si="4"/>
        <v>0</v>
      </c>
      <c r="P14" s="80">
        <f t="shared" si="4"/>
        <v>0</v>
      </c>
      <c r="Q14" s="80">
        <f t="shared" si="4"/>
        <v>0</v>
      </c>
      <c r="R14" s="80">
        <f t="shared" si="4"/>
        <v>0</v>
      </c>
      <c r="S14" s="80">
        <f t="shared" si="4"/>
        <v>0</v>
      </c>
      <c r="T14" s="80">
        <f t="shared" si="4"/>
        <v>0</v>
      </c>
      <c r="U14" s="80">
        <f t="shared" si="4"/>
        <v>0</v>
      </c>
      <c r="V14" s="78">
        <f t="shared" si="4"/>
        <v>0</v>
      </c>
      <c r="W14" s="79">
        <f t="shared" si="4"/>
        <v>5330320</v>
      </c>
      <c r="X14" s="81">
        <f t="shared" si="4"/>
        <v>26669680</v>
      </c>
    </row>
    <row r="15" spans="1:24" ht="23.25" x14ac:dyDescent="0.25">
      <c r="A15" s="44" t="s">
        <v>35</v>
      </c>
      <c r="B15" s="46">
        <v>11</v>
      </c>
      <c r="C15" s="46">
        <v>453</v>
      </c>
      <c r="D15" s="46" t="s">
        <v>33</v>
      </c>
      <c r="E15" s="47"/>
      <c r="F15" s="82"/>
      <c r="G15" s="49">
        <v>32000000</v>
      </c>
      <c r="H15" s="83"/>
      <c r="I15" s="82"/>
      <c r="J15" s="52">
        <f>(G15+I15)-H15</f>
        <v>32000000</v>
      </c>
      <c r="K15" s="84">
        <v>1900000</v>
      </c>
      <c r="L15" s="85">
        <v>2000000</v>
      </c>
      <c r="M15" s="86"/>
      <c r="N15" s="86"/>
      <c r="O15" s="86"/>
      <c r="P15" s="86"/>
      <c r="Q15" s="86"/>
      <c r="R15" s="86"/>
      <c r="S15" s="86"/>
      <c r="T15" s="86"/>
      <c r="U15" s="86"/>
      <c r="V15" s="87"/>
      <c r="W15" s="56">
        <f>SUM(K15:V15)+1430320</f>
        <v>5330320</v>
      </c>
      <c r="X15" s="88">
        <f>J15-W15</f>
        <v>26669680</v>
      </c>
    </row>
    <row r="16" spans="1:24" ht="32.25" customHeight="1" x14ac:dyDescent="0.25">
      <c r="A16" s="89"/>
      <c r="B16" s="60"/>
      <c r="C16" s="60"/>
      <c r="D16" s="60"/>
      <c r="E16" s="61"/>
      <c r="F16" s="91"/>
      <c r="G16" s="280"/>
      <c r="H16" s="289"/>
      <c r="I16" s="290"/>
      <c r="J16" s="283"/>
      <c r="K16" s="291"/>
      <c r="L16" s="288" t="s">
        <v>81</v>
      </c>
      <c r="M16" s="292"/>
      <c r="N16" s="292"/>
      <c r="O16" s="292"/>
      <c r="P16" s="292"/>
      <c r="Q16" s="292"/>
      <c r="R16" s="292"/>
      <c r="S16" s="292"/>
      <c r="T16" s="292"/>
      <c r="U16" s="292"/>
      <c r="V16" s="293"/>
      <c r="W16" s="286"/>
      <c r="X16" s="294"/>
    </row>
    <row r="17" spans="1:25" ht="15.75" thickBot="1" x14ac:dyDescent="0.3">
      <c r="A17" s="89"/>
      <c r="B17" s="59"/>
      <c r="C17" s="60"/>
      <c r="D17" s="60"/>
      <c r="E17" s="61"/>
      <c r="F17" s="62"/>
      <c r="G17" s="63"/>
      <c r="H17" s="90"/>
      <c r="I17" s="91"/>
      <c r="J17" s="66"/>
      <c r="K17" s="90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4"/>
      <c r="W17" s="70"/>
      <c r="X17" s="71"/>
    </row>
    <row r="18" spans="1:25" ht="26.25" thickBot="1" x14ac:dyDescent="0.3">
      <c r="A18" s="72" t="s">
        <v>36</v>
      </c>
      <c r="B18" s="73"/>
      <c r="C18" s="73"/>
      <c r="D18" s="73"/>
      <c r="E18" s="74"/>
      <c r="F18" s="75"/>
      <c r="G18" s="76">
        <f>SUM(G19:G21)</f>
        <v>31550000</v>
      </c>
      <c r="H18" s="77">
        <f t="shared" ref="H18:X18" si="5">SUM(H19:H21)</f>
        <v>0</v>
      </c>
      <c r="I18" s="78">
        <f t="shared" si="5"/>
        <v>0</v>
      </c>
      <c r="J18" s="79">
        <f t="shared" si="5"/>
        <v>31550000</v>
      </c>
      <c r="K18" s="77">
        <f t="shared" si="5"/>
        <v>2818653</v>
      </c>
      <c r="L18" s="80">
        <f t="shared" si="5"/>
        <v>2629167</v>
      </c>
      <c r="M18" s="80">
        <f t="shared" si="5"/>
        <v>0</v>
      </c>
      <c r="N18" s="80">
        <f t="shared" si="5"/>
        <v>0</v>
      </c>
      <c r="O18" s="80">
        <f t="shared" si="5"/>
        <v>0</v>
      </c>
      <c r="P18" s="80">
        <f t="shared" si="5"/>
        <v>0</v>
      </c>
      <c r="Q18" s="80">
        <f t="shared" si="5"/>
        <v>0</v>
      </c>
      <c r="R18" s="80">
        <f t="shared" si="5"/>
        <v>0</v>
      </c>
      <c r="S18" s="80">
        <f t="shared" si="5"/>
        <v>0</v>
      </c>
      <c r="T18" s="80">
        <f t="shared" si="5"/>
        <v>0</v>
      </c>
      <c r="U18" s="80">
        <f t="shared" si="5"/>
        <v>0</v>
      </c>
      <c r="V18" s="78">
        <f t="shared" si="5"/>
        <v>0</v>
      </c>
      <c r="W18" s="79">
        <f t="shared" si="5"/>
        <v>5447820</v>
      </c>
      <c r="X18" s="81">
        <f t="shared" si="5"/>
        <v>26102180</v>
      </c>
      <c r="Y18" s="95"/>
    </row>
    <row r="19" spans="1:25" ht="34.5" x14ac:dyDescent="0.25">
      <c r="A19" s="44" t="s">
        <v>37</v>
      </c>
      <c r="B19" s="96">
        <v>21</v>
      </c>
      <c r="C19" s="96">
        <v>453</v>
      </c>
      <c r="D19" s="97" t="s">
        <v>75</v>
      </c>
      <c r="E19" s="98"/>
      <c r="F19" s="99"/>
      <c r="G19" s="49">
        <v>25550000</v>
      </c>
      <c r="H19" s="50"/>
      <c r="I19" s="51"/>
      <c r="J19" s="52">
        <f>(G19+I19)-H19</f>
        <v>25550000</v>
      </c>
      <c r="K19" s="100">
        <v>1818653</v>
      </c>
      <c r="L19" s="101">
        <v>2129167</v>
      </c>
      <c r="M19" s="102"/>
      <c r="N19" s="102"/>
      <c r="O19" s="54"/>
      <c r="P19" s="54"/>
      <c r="Q19" s="54"/>
      <c r="R19" s="54"/>
      <c r="S19" s="54"/>
      <c r="T19" s="54"/>
      <c r="U19" s="54"/>
      <c r="V19" s="55"/>
      <c r="W19" s="56">
        <f>SUM(K19:V19)</f>
        <v>3947820</v>
      </c>
      <c r="X19" s="88">
        <f>J19-W19</f>
        <v>21602180</v>
      </c>
    </row>
    <row r="20" spans="1:25" ht="6.75" customHeight="1" x14ac:dyDescent="0.25">
      <c r="A20" s="335"/>
      <c r="B20" s="103"/>
      <c r="C20" s="103"/>
      <c r="D20" s="104"/>
      <c r="E20" s="105"/>
      <c r="F20" s="106"/>
      <c r="G20" s="107"/>
      <c r="H20" s="108"/>
      <c r="I20" s="109"/>
      <c r="J20" s="110"/>
      <c r="K20" s="108"/>
      <c r="L20" s="111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14"/>
      <c r="X20" s="115"/>
    </row>
    <row r="21" spans="1:25" x14ac:dyDescent="0.25">
      <c r="A21" s="336"/>
      <c r="B21" s="116">
        <v>21</v>
      </c>
      <c r="C21" s="116">
        <v>533</v>
      </c>
      <c r="D21" s="117" t="s">
        <v>75</v>
      </c>
      <c r="E21" s="118"/>
      <c r="F21" s="119"/>
      <c r="G21" s="120">
        <v>6000000</v>
      </c>
      <c r="H21" s="121"/>
      <c r="I21" s="122"/>
      <c r="J21" s="123">
        <f>(G21+I21)-H21</f>
        <v>6000000</v>
      </c>
      <c r="K21" s="124">
        <v>1000000</v>
      </c>
      <c r="L21" s="125">
        <v>500000</v>
      </c>
      <c r="M21" s="126"/>
      <c r="N21" s="126"/>
      <c r="O21" s="127"/>
      <c r="P21" s="127"/>
      <c r="Q21" s="127"/>
      <c r="R21" s="127"/>
      <c r="S21" s="127"/>
      <c r="T21" s="127"/>
      <c r="U21" s="127"/>
      <c r="V21" s="128"/>
      <c r="W21" s="129">
        <f t="shared" ref="W21" si="6">SUM(K21:V21)</f>
        <v>1500000</v>
      </c>
      <c r="X21" s="130">
        <f>J21-W21</f>
        <v>4500000</v>
      </c>
    </row>
    <row r="22" spans="1:25" ht="15.75" thickBot="1" x14ac:dyDescent="0.3">
      <c r="A22" s="337"/>
      <c r="B22" s="131"/>
      <c r="C22" s="131"/>
      <c r="D22" s="132"/>
      <c r="E22" s="133"/>
      <c r="F22" s="134"/>
      <c r="G22" s="63"/>
      <c r="H22" s="64"/>
      <c r="I22" s="65"/>
      <c r="J22" s="66"/>
      <c r="K22" s="135"/>
      <c r="L22" s="136"/>
      <c r="M22" s="137"/>
      <c r="N22" s="137"/>
      <c r="O22" s="68"/>
      <c r="P22" s="68"/>
      <c r="Q22" s="68"/>
      <c r="R22" s="68"/>
      <c r="S22" s="68"/>
      <c r="T22" s="68"/>
      <c r="U22" s="68"/>
      <c r="V22" s="69"/>
      <c r="W22" s="70"/>
      <c r="X22" s="71"/>
    </row>
    <row r="23" spans="1:25" ht="26.25" thickBot="1" x14ac:dyDescent="0.3">
      <c r="A23" s="72" t="s">
        <v>38</v>
      </c>
      <c r="B23" s="73"/>
      <c r="C23" s="73"/>
      <c r="D23" s="73"/>
      <c r="E23" s="74"/>
      <c r="F23" s="75"/>
      <c r="G23" s="76">
        <f>SUM(G24:G26)</f>
        <v>3500000</v>
      </c>
      <c r="H23" s="77">
        <f t="shared" ref="H23:X23" si="7">SUM(H24:H26)</f>
        <v>0</v>
      </c>
      <c r="I23" s="78">
        <f t="shared" si="7"/>
        <v>0</v>
      </c>
      <c r="J23" s="79">
        <f t="shared" si="7"/>
        <v>3500000</v>
      </c>
      <c r="K23" s="77">
        <f t="shared" si="7"/>
        <v>500000</v>
      </c>
      <c r="L23" s="80">
        <f t="shared" si="7"/>
        <v>125000</v>
      </c>
      <c r="M23" s="80">
        <f t="shared" si="7"/>
        <v>0</v>
      </c>
      <c r="N23" s="80">
        <f t="shared" si="7"/>
        <v>0</v>
      </c>
      <c r="O23" s="80">
        <f t="shared" si="7"/>
        <v>0</v>
      </c>
      <c r="P23" s="80">
        <f t="shared" si="7"/>
        <v>0</v>
      </c>
      <c r="Q23" s="80">
        <f t="shared" si="7"/>
        <v>0</v>
      </c>
      <c r="R23" s="80">
        <f t="shared" si="7"/>
        <v>0</v>
      </c>
      <c r="S23" s="80">
        <f t="shared" si="7"/>
        <v>0</v>
      </c>
      <c r="T23" s="80">
        <f t="shared" si="7"/>
        <v>0</v>
      </c>
      <c r="U23" s="80">
        <f t="shared" si="7"/>
        <v>0</v>
      </c>
      <c r="V23" s="78">
        <f t="shared" si="7"/>
        <v>0</v>
      </c>
      <c r="W23" s="79">
        <f t="shared" si="7"/>
        <v>625000</v>
      </c>
      <c r="X23" s="81">
        <f t="shared" si="7"/>
        <v>2875000</v>
      </c>
    </row>
    <row r="24" spans="1:25" ht="23.25" x14ac:dyDescent="0.25">
      <c r="A24" s="44" t="s">
        <v>39</v>
      </c>
      <c r="B24" s="45">
        <v>11</v>
      </c>
      <c r="C24" s="46">
        <v>461</v>
      </c>
      <c r="D24" s="46" t="s">
        <v>33</v>
      </c>
      <c r="E24" s="47"/>
      <c r="F24" s="48"/>
      <c r="G24" s="49">
        <v>1500000</v>
      </c>
      <c r="H24" s="50"/>
      <c r="I24" s="51"/>
      <c r="J24" s="52">
        <f>(G24+I24)-H24</f>
        <v>1500000</v>
      </c>
      <c r="K24" s="50">
        <v>500000</v>
      </c>
      <c r="L24" s="53">
        <v>125000</v>
      </c>
      <c r="M24" s="54"/>
      <c r="N24" s="54"/>
      <c r="O24" s="54"/>
      <c r="P24" s="54"/>
      <c r="Q24" s="54"/>
      <c r="R24" s="54"/>
      <c r="S24" s="54"/>
      <c r="T24" s="54"/>
      <c r="U24" s="54"/>
      <c r="V24" s="55"/>
      <c r="W24" s="56">
        <f>SUM(K24:V24)</f>
        <v>625000</v>
      </c>
      <c r="X24" s="88">
        <f>J24-W24</f>
        <v>875000</v>
      </c>
    </row>
    <row r="25" spans="1:25" ht="6" customHeight="1" x14ac:dyDescent="0.25">
      <c r="A25" s="89"/>
      <c r="B25" s="138"/>
      <c r="C25" s="139"/>
      <c r="D25" s="139"/>
      <c r="E25" s="140"/>
      <c r="F25" s="141"/>
      <c r="G25" s="142"/>
      <c r="H25" s="143"/>
      <c r="I25" s="144"/>
      <c r="J25" s="145"/>
      <c r="K25" s="143"/>
      <c r="L25" s="146"/>
      <c r="M25" s="147"/>
      <c r="N25" s="147"/>
      <c r="O25" s="147"/>
      <c r="P25" s="147"/>
      <c r="Q25" s="147"/>
      <c r="R25" s="147"/>
      <c r="S25" s="147"/>
      <c r="T25" s="147"/>
      <c r="U25" s="147"/>
      <c r="V25" s="148"/>
      <c r="W25" s="149"/>
      <c r="X25" s="150"/>
    </row>
    <row r="26" spans="1:25" x14ac:dyDescent="0.25">
      <c r="A26" s="151"/>
      <c r="B26" s="152">
        <v>61</v>
      </c>
      <c r="C26" s="153">
        <v>461</v>
      </c>
      <c r="D26" s="153" t="s">
        <v>33</v>
      </c>
      <c r="E26" s="154" t="s">
        <v>40</v>
      </c>
      <c r="F26" s="155" t="s">
        <v>41</v>
      </c>
      <c r="G26" s="156">
        <v>2000000</v>
      </c>
      <c r="H26" s="157"/>
      <c r="I26" s="158"/>
      <c r="J26" s="159">
        <f>(G26+I26)-H26</f>
        <v>2000000</v>
      </c>
      <c r="K26" s="157"/>
      <c r="L26" s="160"/>
      <c r="M26" s="161"/>
      <c r="N26" s="161"/>
      <c r="O26" s="161"/>
      <c r="P26" s="161"/>
      <c r="Q26" s="161"/>
      <c r="R26" s="161"/>
      <c r="S26" s="161"/>
      <c r="T26" s="161"/>
      <c r="U26" s="161"/>
      <c r="V26" s="162"/>
      <c r="W26" s="163">
        <f t="shared" ref="W26" si="8">SUM(K26:V26)</f>
        <v>0</v>
      </c>
      <c r="X26" s="164">
        <f>J26-W26</f>
        <v>2000000</v>
      </c>
    </row>
    <row r="27" spans="1:25" ht="15.75" thickBot="1" x14ac:dyDescent="0.3">
      <c r="A27" s="165"/>
      <c r="B27" s="59"/>
      <c r="C27" s="60"/>
      <c r="D27" s="60"/>
      <c r="E27" s="61"/>
      <c r="F27" s="62"/>
      <c r="G27" s="63"/>
      <c r="H27" s="64"/>
      <c r="I27" s="65"/>
      <c r="J27" s="66"/>
      <c r="K27" s="64"/>
      <c r="L27" s="166"/>
      <c r="M27" s="68"/>
      <c r="N27" s="68"/>
      <c r="O27" s="68"/>
      <c r="P27" s="68"/>
      <c r="Q27" s="68"/>
      <c r="R27" s="68"/>
      <c r="S27" s="68"/>
      <c r="T27" s="68"/>
      <c r="U27" s="68"/>
      <c r="V27" s="69"/>
      <c r="W27" s="70"/>
      <c r="X27" s="71"/>
    </row>
    <row r="28" spans="1:25" ht="39" thickBot="1" x14ac:dyDescent="0.3">
      <c r="A28" s="72" t="s">
        <v>42</v>
      </c>
      <c r="B28" s="73"/>
      <c r="C28" s="73"/>
      <c r="D28" s="73"/>
      <c r="E28" s="74"/>
      <c r="F28" s="75"/>
      <c r="G28" s="76">
        <f>SUM(G29:G29)</f>
        <v>7000000</v>
      </c>
      <c r="H28" s="77"/>
      <c r="I28" s="78">
        <f t="shared" ref="I28:X28" si="9">SUM(I29:I29)</f>
        <v>0</v>
      </c>
      <c r="J28" s="79">
        <f t="shared" si="9"/>
        <v>7000000</v>
      </c>
      <c r="K28" s="167">
        <f t="shared" si="9"/>
        <v>583334</v>
      </c>
      <c r="L28" s="168">
        <f t="shared" si="9"/>
        <v>584000</v>
      </c>
      <c r="M28" s="80">
        <f t="shared" si="9"/>
        <v>0</v>
      </c>
      <c r="N28" s="80">
        <f t="shared" si="9"/>
        <v>0</v>
      </c>
      <c r="O28" s="80">
        <f t="shared" si="9"/>
        <v>0</v>
      </c>
      <c r="P28" s="80">
        <f t="shared" si="9"/>
        <v>0</v>
      </c>
      <c r="Q28" s="80">
        <f t="shared" si="9"/>
        <v>0</v>
      </c>
      <c r="R28" s="80">
        <f t="shared" si="9"/>
        <v>0</v>
      </c>
      <c r="S28" s="80">
        <f t="shared" si="9"/>
        <v>0</v>
      </c>
      <c r="T28" s="80">
        <f t="shared" si="9"/>
        <v>0</v>
      </c>
      <c r="U28" s="80">
        <f t="shared" si="9"/>
        <v>0</v>
      </c>
      <c r="V28" s="78">
        <f t="shared" si="9"/>
        <v>0</v>
      </c>
      <c r="W28" s="79">
        <f>SUM(W29:W29)</f>
        <v>1167334</v>
      </c>
      <c r="X28" s="81">
        <f t="shared" si="9"/>
        <v>5832666</v>
      </c>
    </row>
    <row r="29" spans="1:25" ht="23.25" x14ac:dyDescent="0.25">
      <c r="A29" s="44" t="s">
        <v>43</v>
      </c>
      <c r="B29" s="45">
        <v>21</v>
      </c>
      <c r="C29" s="46">
        <v>461</v>
      </c>
      <c r="D29" s="46" t="s">
        <v>33</v>
      </c>
      <c r="E29" s="47"/>
      <c r="F29" s="48"/>
      <c r="G29" s="49">
        <v>7000000</v>
      </c>
      <c r="H29" s="50"/>
      <c r="I29" s="51"/>
      <c r="J29" s="52">
        <f>(G29+I29)-H29</f>
        <v>7000000</v>
      </c>
      <c r="K29" s="50">
        <v>583334</v>
      </c>
      <c r="L29" s="53">
        <v>584000</v>
      </c>
      <c r="M29" s="54"/>
      <c r="N29" s="54"/>
      <c r="O29" s="54"/>
      <c r="P29" s="54"/>
      <c r="Q29" s="54"/>
      <c r="R29" s="54"/>
      <c r="S29" s="54"/>
      <c r="T29" s="54"/>
      <c r="U29" s="54"/>
      <c r="V29" s="55"/>
      <c r="W29" s="56">
        <f>SUM(K29:V29)</f>
        <v>1167334</v>
      </c>
      <c r="X29" s="88">
        <f>J29-W29</f>
        <v>5832666</v>
      </c>
    </row>
    <row r="30" spans="1:25" ht="15.75" thickBot="1" x14ac:dyDescent="0.3">
      <c r="A30" s="89"/>
      <c r="B30" s="59"/>
      <c r="C30" s="60"/>
      <c r="D30" s="60"/>
      <c r="E30" s="61"/>
      <c r="F30" s="62"/>
      <c r="G30" s="63"/>
      <c r="H30" s="64"/>
      <c r="I30" s="65"/>
      <c r="J30" s="66"/>
      <c r="K30" s="64"/>
      <c r="L30" s="16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/>
    </row>
    <row r="31" spans="1:25" ht="26.25" thickBot="1" x14ac:dyDescent="0.3">
      <c r="A31" s="72" t="s">
        <v>44</v>
      </c>
      <c r="B31" s="169"/>
      <c r="C31" s="170"/>
      <c r="D31" s="170"/>
      <c r="E31" s="171"/>
      <c r="F31" s="172"/>
      <c r="G31" s="173">
        <f>SUM(G32:G34)</f>
        <v>116365561</v>
      </c>
      <c r="H31" s="174">
        <f t="shared" ref="H31:X31" si="10">SUM(H32:H34)</f>
        <v>0</v>
      </c>
      <c r="I31" s="175">
        <f t="shared" si="10"/>
        <v>0</v>
      </c>
      <c r="J31" s="176">
        <f t="shared" si="10"/>
        <v>116365561</v>
      </c>
      <c r="K31" s="174">
        <f t="shared" si="10"/>
        <v>5450000</v>
      </c>
      <c r="L31" s="177">
        <f t="shared" si="10"/>
        <v>5000000</v>
      </c>
      <c r="M31" s="177">
        <f t="shared" si="10"/>
        <v>0</v>
      </c>
      <c r="N31" s="177">
        <f t="shared" si="10"/>
        <v>0</v>
      </c>
      <c r="O31" s="177">
        <f t="shared" si="10"/>
        <v>0</v>
      </c>
      <c r="P31" s="177">
        <f t="shared" si="10"/>
        <v>0</v>
      </c>
      <c r="Q31" s="177">
        <f t="shared" si="10"/>
        <v>0</v>
      </c>
      <c r="R31" s="177">
        <f t="shared" si="10"/>
        <v>0</v>
      </c>
      <c r="S31" s="177">
        <f t="shared" si="10"/>
        <v>0</v>
      </c>
      <c r="T31" s="177">
        <f t="shared" si="10"/>
        <v>0</v>
      </c>
      <c r="U31" s="177">
        <f t="shared" si="10"/>
        <v>0</v>
      </c>
      <c r="V31" s="175">
        <f t="shared" si="10"/>
        <v>0</v>
      </c>
      <c r="W31" s="176">
        <f t="shared" si="10"/>
        <v>5450000</v>
      </c>
      <c r="X31" s="178">
        <f t="shared" si="10"/>
        <v>110915561</v>
      </c>
    </row>
    <row r="32" spans="1:25" ht="23.25" x14ac:dyDescent="0.25">
      <c r="A32" s="179" t="s">
        <v>45</v>
      </c>
      <c r="B32" s="59">
        <v>21</v>
      </c>
      <c r="C32" s="60">
        <v>453</v>
      </c>
      <c r="D32" s="60" t="s">
        <v>33</v>
      </c>
      <c r="E32" s="61"/>
      <c r="F32" s="62"/>
      <c r="G32" s="63">
        <v>43723397</v>
      </c>
      <c r="H32" s="64"/>
      <c r="I32" s="65"/>
      <c r="J32" s="66">
        <f>(G32+I32)-H32</f>
        <v>43723397</v>
      </c>
      <c r="K32" s="135">
        <v>3000000</v>
      </c>
      <c r="L32" s="136">
        <v>2000000</v>
      </c>
      <c r="M32" s="68"/>
      <c r="N32" s="68"/>
      <c r="O32" s="68"/>
      <c r="P32" s="68"/>
      <c r="Q32" s="68"/>
      <c r="R32" s="68"/>
      <c r="S32" s="68"/>
      <c r="T32" s="68"/>
      <c r="U32" s="68"/>
      <c r="V32" s="69"/>
      <c r="W32" s="70"/>
      <c r="X32" s="71">
        <f>J32-W32</f>
        <v>43723397</v>
      </c>
    </row>
    <row r="33" spans="1:24" ht="6" customHeight="1" x14ac:dyDescent="0.25">
      <c r="A33" s="338"/>
      <c r="B33" s="180"/>
      <c r="C33" s="181"/>
      <c r="D33" s="181"/>
      <c r="E33" s="182"/>
      <c r="F33" s="183"/>
      <c r="G33" s="107"/>
      <c r="H33" s="108"/>
      <c r="I33" s="109"/>
      <c r="J33" s="110"/>
      <c r="K33" s="184"/>
      <c r="L33" s="111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114"/>
      <c r="X33" s="115"/>
    </row>
    <row r="34" spans="1:24" x14ac:dyDescent="0.25">
      <c r="A34" s="336"/>
      <c r="B34" s="185">
        <v>21</v>
      </c>
      <c r="C34" s="186">
        <v>533</v>
      </c>
      <c r="D34" s="186" t="s">
        <v>33</v>
      </c>
      <c r="E34" s="187"/>
      <c r="F34" s="188"/>
      <c r="G34" s="120">
        <v>72642164</v>
      </c>
      <c r="H34" s="121"/>
      <c r="I34" s="122"/>
      <c r="J34" s="123">
        <f>(G34+I34)-H34</f>
        <v>72642164</v>
      </c>
      <c r="K34" s="124">
        <v>2450000</v>
      </c>
      <c r="L34" s="125">
        <v>3000000</v>
      </c>
      <c r="M34" s="127"/>
      <c r="N34" s="127"/>
      <c r="O34" s="127"/>
      <c r="P34" s="127"/>
      <c r="Q34" s="127"/>
      <c r="R34" s="127"/>
      <c r="S34" s="127"/>
      <c r="T34" s="127"/>
      <c r="U34" s="127"/>
      <c r="V34" s="128"/>
      <c r="W34" s="129">
        <f>SUM(K34:V34)</f>
        <v>5450000</v>
      </c>
      <c r="X34" s="130">
        <f>J34-W34</f>
        <v>67192164</v>
      </c>
    </row>
    <row r="35" spans="1:24" ht="15.75" thickBot="1" x14ac:dyDescent="0.3">
      <c r="A35" s="339"/>
      <c r="B35" s="59"/>
      <c r="C35" s="60"/>
      <c r="D35" s="60"/>
      <c r="E35" s="61"/>
      <c r="F35" s="62"/>
      <c r="G35" s="63"/>
      <c r="H35" s="64"/>
      <c r="I35" s="65"/>
      <c r="J35" s="66"/>
      <c r="K35" s="64"/>
      <c r="L35" s="166"/>
      <c r="M35" s="68"/>
      <c r="N35" s="68"/>
      <c r="O35" s="68"/>
      <c r="P35" s="189"/>
      <c r="Q35" s="68"/>
      <c r="R35" s="68"/>
      <c r="S35" s="68"/>
      <c r="T35" s="68"/>
      <c r="U35" s="68"/>
      <c r="V35" s="69"/>
      <c r="W35" s="70"/>
      <c r="X35" s="71"/>
    </row>
    <row r="36" spans="1:24" ht="63.75" customHeight="1" thickTop="1" thickBot="1" x14ac:dyDescent="0.35">
      <c r="A36" s="190" t="s">
        <v>46</v>
      </c>
      <c r="B36" s="340" t="s">
        <v>30</v>
      </c>
      <c r="C36" s="341"/>
      <c r="D36" s="341"/>
      <c r="E36" s="341"/>
      <c r="F36" s="342"/>
      <c r="G36" s="191">
        <f>SUM(G37+G40+G43+G46+G49+G52+G57+G60+G65+G68+G74+G71)</f>
        <v>22961919</v>
      </c>
      <c r="H36" s="192">
        <f t="shared" ref="H36:X36" si="11">SUM(H37+H40+H43+H46+H49+H52+H57+H60+H65+H68+H74+H71)</f>
        <v>0</v>
      </c>
      <c r="I36" s="193">
        <f t="shared" si="11"/>
        <v>0</v>
      </c>
      <c r="J36" s="194">
        <f t="shared" si="11"/>
        <v>22961919</v>
      </c>
      <c r="K36" s="192">
        <f t="shared" si="11"/>
        <v>644843.4</v>
      </c>
      <c r="L36" s="195">
        <f t="shared" si="11"/>
        <v>568175.34</v>
      </c>
      <c r="M36" s="195">
        <f t="shared" si="11"/>
        <v>0</v>
      </c>
      <c r="N36" s="195">
        <f t="shared" si="11"/>
        <v>0</v>
      </c>
      <c r="O36" s="195">
        <f t="shared" si="11"/>
        <v>0</v>
      </c>
      <c r="P36" s="195">
        <f t="shared" si="11"/>
        <v>0</v>
      </c>
      <c r="Q36" s="195">
        <f t="shared" si="11"/>
        <v>0</v>
      </c>
      <c r="R36" s="195">
        <f t="shared" si="11"/>
        <v>0</v>
      </c>
      <c r="S36" s="195">
        <f t="shared" si="11"/>
        <v>0</v>
      </c>
      <c r="T36" s="195">
        <f t="shared" si="11"/>
        <v>0</v>
      </c>
      <c r="U36" s="195">
        <f t="shared" si="11"/>
        <v>0</v>
      </c>
      <c r="V36" s="193">
        <f t="shared" si="11"/>
        <v>0</v>
      </c>
      <c r="W36" s="194">
        <f t="shared" si="11"/>
        <v>1213018.74</v>
      </c>
      <c r="X36" s="196">
        <f t="shared" si="11"/>
        <v>21748900.259999998</v>
      </c>
    </row>
    <row r="37" spans="1:24" ht="27" thickTop="1" thickBot="1" x14ac:dyDescent="0.3">
      <c r="A37" s="34" t="s">
        <v>47</v>
      </c>
      <c r="B37" s="197"/>
      <c r="C37" s="198"/>
      <c r="D37" s="198"/>
      <c r="E37" s="199"/>
      <c r="F37" s="200"/>
      <c r="G37" s="201">
        <f>SUM(G38)</f>
        <v>3350000</v>
      </c>
      <c r="H37" s="202">
        <f t="shared" ref="H37:X37" si="12">SUM(H38)</f>
        <v>0</v>
      </c>
      <c r="I37" s="203">
        <f t="shared" si="12"/>
        <v>0</v>
      </c>
      <c r="J37" s="204">
        <f t="shared" si="12"/>
        <v>3350000</v>
      </c>
      <c r="K37" s="202">
        <f t="shared" si="12"/>
        <v>194455.4</v>
      </c>
      <c r="L37" s="205">
        <f t="shared" si="12"/>
        <v>194397.34</v>
      </c>
      <c r="M37" s="205">
        <f t="shared" si="12"/>
        <v>0</v>
      </c>
      <c r="N37" s="205">
        <f t="shared" si="12"/>
        <v>0</v>
      </c>
      <c r="O37" s="205">
        <f t="shared" si="12"/>
        <v>0</v>
      </c>
      <c r="P37" s="205">
        <f t="shared" si="12"/>
        <v>0</v>
      </c>
      <c r="Q37" s="205">
        <f t="shared" si="12"/>
        <v>0</v>
      </c>
      <c r="R37" s="205">
        <f t="shared" si="12"/>
        <v>0</v>
      </c>
      <c r="S37" s="205">
        <f t="shared" si="12"/>
        <v>0</v>
      </c>
      <c r="T37" s="205">
        <f t="shared" si="12"/>
        <v>0</v>
      </c>
      <c r="U37" s="205">
        <f t="shared" si="12"/>
        <v>0</v>
      </c>
      <c r="V37" s="203">
        <f t="shared" si="12"/>
        <v>0</v>
      </c>
      <c r="W37" s="204">
        <f t="shared" si="12"/>
        <v>388852.74</v>
      </c>
      <c r="X37" s="206">
        <f t="shared" si="12"/>
        <v>2961147.26</v>
      </c>
    </row>
    <row r="38" spans="1:24" ht="34.5" x14ac:dyDescent="0.25">
      <c r="A38" s="44" t="s">
        <v>48</v>
      </c>
      <c r="B38" s="45">
        <v>11</v>
      </c>
      <c r="C38" s="46">
        <v>435</v>
      </c>
      <c r="D38" s="46" t="s">
        <v>33</v>
      </c>
      <c r="E38" s="47"/>
      <c r="F38" s="48"/>
      <c r="G38" s="207">
        <v>3350000</v>
      </c>
      <c r="H38" s="50"/>
      <c r="I38" s="51"/>
      <c r="J38" s="52">
        <f>(G38+I38)-H38</f>
        <v>3350000</v>
      </c>
      <c r="K38" s="50">
        <v>194455.4</v>
      </c>
      <c r="L38" s="53">
        <v>194397.34</v>
      </c>
      <c r="M38" s="54"/>
      <c r="N38" s="54"/>
      <c r="O38" s="54"/>
      <c r="P38" s="54"/>
      <c r="Q38" s="54"/>
      <c r="R38" s="54"/>
      <c r="S38" s="54"/>
      <c r="T38" s="54"/>
      <c r="U38" s="54"/>
      <c r="V38" s="55"/>
      <c r="W38" s="56">
        <f>SUM(K38:V38)</f>
        <v>388852.74</v>
      </c>
      <c r="X38" s="88">
        <f>J38-W38</f>
        <v>2961147.26</v>
      </c>
    </row>
    <row r="39" spans="1:24" ht="15.75" thickBot="1" x14ac:dyDescent="0.3">
      <c r="A39" s="208"/>
      <c r="B39" s="59"/>
      <c r="C39" s="60"/>
      <c r="D39" s="60"/>
      <c r="E39" s="61"/>
      <c r="F39" s="62"/>
      <c r="G39" s="63"/>
      <c r="H39" s="64"/>
      <c r="I39" s="65"/>
      <c r="J39" s="66"/>
      <c r="K39" s="67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9"/>
      <c r="W39" s="70"/>
      <c r="X39" s="71"/>
    </row>
    <row r="40" spans="1:24" ht="26.25" thickBot="1" x14ac:dyDescent="0.3">
      <c r="A40" s="72" t="s">
        <v>49</v>
      </c>
      <c r="B40" s="169"/>
      <c r="C40" s="170"/>
      <c r="D40" s="170"/>
      <c r="E40" s="171"/>
      <c r="F40" s="172"/>
      <c r="G40" s="173">
        <f t="shared" ref="G40:X40" si="13">SUM(G41:G41)</f>
        <v>500000</v>
      </c>
      <c r="H40" s="174">
        <f t="shared" si="13"/>
        <v>0</v>
      </c>
      <c r="I40" s="175">
        <f t="shared" si="13"/>
        <v>0</v>
      </c>
      <c r="J40" s="176">
        <f t="shared" si="13"/>
        <v>500000</v>
      </c>
      <c r="K40" s="174">
        <f t="shared" si="13"/>
        <v>0</v>
      </c>
      <c r="L40" s="177">
        <f t="shared" si="13"/>
        <v>0</v>
      </c>
      <c r="M40" s="177">
        <f t="shared" si="13"/>
        <v>0</v>
      </c>
      <c r="N40" s="177">
        <f t="shared" si="13"/>
        <v>0</v>
      </c>
      <c r="O40" s="177">
        <f t="shared" si="13"/>
        <v>0</v>
      </c>
      <c r="P40" s="177">
        <f t="shared" si="13"/>
        <v>0</v>
      </c>
      <c r="Q40" s="177">
        <f t="shared" si="13"/>
        <v>0</v>
      </c>
      <c r="R40" s="177">
        <f t="shared" si="13"/>
        <v>0</v>
      </c>
      <c r="S40" s="177">
        <f t="shared" si="13"/>
        <v>0</v>
      </c>
      <c r="T40" s="177">
        <f t="shared" si="13"/>
        <v>0</v>
      </c>
      <c r="U40" s="177">
        <f t="shared" si="13"/>
        <v>0</v>
      </c>
      <c r="V40" s="175">
        <f t="shared" si="13"/>
        <v>0</v>
      </c>
      <c r="W40" s="176">
        <f t="shared" si="13"/>
        <v>0</v>
      </c>
      <c r="X40" s="178">
        <f t="shared" si="13"/>
        <v>500000</v>
      </c>
    </row>
    <row r="41" spans="1:24" ht="23.25" x14ac:dyDescent="0.25">
      <c r="A41" s="44" t="s">
        <v>50</v>
      </c>
      <c r="B41" s="45">
        <v>11</v>
      </c>
      <c r="C41" s="46">
        <v>435</v>
      </c>
      <c r="D41" s="46" t="s">
        <v>33</v>
      </c>
      <c r="E41" s="47"/>
      <c r="F41" s="48"/>
      <c r="G41" s="207">
        <v>500000</v>
      </c>
      <c r="H41" s="50"/>
      <c r="I41" s="51"/>
      <c r="J41" s="52">
        <f>(G41+I41)-H41</f>
        <v>500000</v>
      </c>
      <c r="K41" s="50"/>
      <c r="L41" s="53"/>
      <c r="M41" s="54"/>
      <c r="N41" s="54"/>
      <c r="O41" s="54"/>
      <c r="P41" s="54"/>
      <c r="Q41" s="54"/>
      <c r="R41" s="54"/>
      <c r="S41" s="54"/>
      <c r="T41" s="54"/>
      <c r="U41" s="54"/>
      <c r="V41" s="55"/>
      <c r="W41" s="56">
        <f>SUM(K41:V41)</f>
        <v>0</v>
      </c>
      <c r="X41" s="88">
        <f>J41-W41</f>
        <v>500000</v>
      </c>
    </row>
    <row r="42" spans="1:24" ht="15.75" thickBot="1" x14ac:dyDescent="0.3">
      <c r="A42" s="89"/>
      <c r="B42" s="59"/>
      <c r="C42" s="60"/>
      <c r="D42" s="60"/>
      <c r="E42" s="61"/>
      <c r="F42" s="62"/>
      <c r="G42" s="63"/>
      <c r="H42" s="64"/>
      <c r="I42" s="65"/>
      <c r="J42" s="66"/>
      <c r="K42" s="67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70"/>
      <c r="X42" s="71"/>
    </row>
    <row r="43" spans="1:24" ht="26.25" thickBot="1" x14ac:dyDescent="0.3">
      <c r="A43" s="72" t="s">
        <v>51</v>
      </c>
      <c r="B43" s="169"/>
      <c r="C43" s="170"/>
      <c r="D43" s="170"/>
      <c r="E43" s="171"/>
      <c r="F43" s="172"/>
      <c r="G43" s="173">
        <f>SUM(G44)</f>
        <v>584700</v>
      </c>
      <c r="H43" s="174">
        <f t="shared" ref="H43:X43" si="14">SUM(H44)</f>
        <v>0</v>
      </c>
      <c r="I43" s="175">
        <f t="shared" si="14"/>
        <v>0</v>
      </c>
      <c r="J43" s="176">
        <f t="shared" si="14"/>
        <v>584700</v>
      </c>
      <c r="K43" s="174">
        <f t="shared" si="14"/>
        <v>0</v>
      </c>
      <c r="L43" s="177">
        <f t="shared" si="14"/>
        <v>0</v>
      </c>
      <c r="M43" s="177">
        <f t="shared" si="14"/>
        <v>0</v>
      </c>
      <c r="N43" s="177">
        <f t="shared" si="14"/>
        <v>0</v>
      </c>
      <c r="O43" s="177">
        <f t="shared" si="14"/>
        <v>0</v>
      </c>
      <c r="P43" s="177">
        <f t="shared" si="14"/>
        <v>0</v>
      </c>
      <c r="Q43" s="177">
        <f t="shared" si="14"/>
        <v>0</v>
      </c>
      <c r="R43" s="177">
        <f t="shared" si="14"/>
        <v>0</v>
      </c>
      <c r="S43" s="177">
        <f t="shared" si="14"/>
        <v>0</v>
      </c>
      <c r="T43" s="177">
        <f t="shared" si="14"/>
        <v>0</v>
      </c>
      <c r="U43" s="177">
        <f t="shared" si="14"/>
        <v>0</v>
      </c>
      <c r="V43" s="175">
        <f t="shared" si="14"/>
        <v>0</v>
      </c>
      <c r="W43" s="176">
        <f t="shared" si="14"/>
        <v>0</v>
      </c>
      <c r="X43" s="178">
        <f t="shared" si="14"/>
        <v>584700</v>
      </c>
    </row>
    <row r="44" spans="1:24" ht="23.25" x14ac:dyDescent="0.25">
      <c r="A44" s="44" t="s">
        <v>52</v>
      </c>
      <c r="B44" s="45">
        <v>11</v>
      </c>
      <c r="C44" s="46">
        <v>472</v>
      </c>
      <c r="D44" s="46" t="s">
        <v>33</v>
      </c>
      <c r="E44" s="47"/>
      <c r="F44" s="48"/>
      <c r="G44" s="207">
        <v>584700</v>
      </c>
      <c r="H44" s="50"/>
      <c r="I44" s="51"/>
      <c r="J44" s="52">
        <f>(G44+I44)-H44</f>
        <v>584700</v>
      </c>
      <c r="K44" s="209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5"/>
      <c r="W44" s="56">
        <f>SUM(K44:V44)</f>
        <v>0</v>
      </c>
      <c r="X44" s="88">
        <f>J44-W44</f>
        <v>584700</v>
      </c>
    </row>
    <row r="45" spans="1:24" ht="15.75" thickBot="1" x14ac:dyDescent="0.3">
      <c r="A45" s="208"/>
      <c r="B45" s="59"/>
      <c r="C45" s="60"/>
      <c r="D45" s="60"/>
      <c r="E45" s="61"/>
      <c r="F45" s="62"/>
      <c r="G45" s="63"/>
      <c r="H45" s="64"/>
      <c r="I45" s="65"/>
      <c r="J45" s="66"/>
      <c r="K45" s="67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9"/>
      <c r="W45" s="70"/>
      <c r="X45" s="71"/>
    </row>
    <row r="46" spans="1:24" ht="26.25" thickBot="1" x14ac:dyDescent="0.3">
      <c r="A46" s="72" t="s">
        <v>53</v>
      </c>
      <c r="B46" s="169"/>
      <c r="C46" s="170"/>
      <c r="D46" s="170"/>
      <c r="E46" s="171"/>
      <c r="F46" s="172"/>
      <c r="G46" s="173">
        <f>SUM(G47)</f>
        <v>2000000</v>
      </c>
      <c r="H46" s="174">
        <f t="shared" ref="H46:X46" si="15">SUM(H47)</f>
        <v>0</v>
      </c>
      <c r="I46" s="175">
        <f t="shared" si="15"/>
        <v>0</v>
      </c>
      <c r="J46" s="176">
        <f t="shared" si="15"/>
        <v>2000000</v>
      </c>
      <c r="K46" s="174">
        <f t="shared" si="15"/>
        <v>250388</v>
      </c>
      <c r="L46" s="177">
        <f t="shared" si="15"/>
        <v>173778</v>
      </c>
      <c r="M46" s="177">
        <f t="shared" si="15"/>
        <v>0</v>
      </c>
      <c r="N46" s="177">
        <f t="shared" si="15"/>
        <v>0</v>
      </c>
      <c r="O46" s="177">
        <f t="shared" si="15"/>
        <v>0</v>
      </c>
      <c r="P46" s="177">
        <f t="shared" si="15"/>
        <v>0</v>
      </c>
      <c r="Q46" s="177">
        <f t="shared" si="15"/>
        <v>0</v>
      </c>
      <c r="R46" s="177">
        <f t="shared" si="15"/>
        <v>0</v>
      </c>
      <c r="S46" s="177">
        <f t="shared" si="15"/>
        <v>0</v>
      </c>
      <c r="T46" s="177">
        <f t="shared" si="15"/>
        <v>0</v>
      </c>
      <c r="U46" s="177">
        <f t="shared" si="15"/>
        <v>0</v>
      </c>
      <c r="V46" s="175">
        <f t="shared" si="15"/>
        <v>0</v>
      </c>
      <c r="W46" s="176">
        <f t="shared" si="15"/>
        <v>424166</v>
      </c>
      <c r="X46" s="178">
        <f t="shared" si="15"/>
        <v>1575834</v>
      </c>
    </row>
    <row r="47" spans="1:24" ht="34.5" x14ac:dyDescent="0.25">
      <c r="A47" s="44" t="s">
        <v>54</v>
      </c>
      <c r="B47" s="45">
        <v>11</v>
      </c>
      <c r="C47" s="46">
        <v>472</v>
      </c>
      <c r="D47" s="46" t="s">
        <v>33</v>
      </c>
      <c r="E47" s="47"/>
      <c r="F47" s="48"/>
      <c r="G47" s="207">
        <v>2000000</v>
      </c>
      <c r="H47" s="50"/>
      <c r="I47" s="51"/>
      <c r="J47" s="52">
        <f>(G47+I47)-H47</f>
        <v>2000000</v>
      </c>
      <c r="K47" s="50">
        <v>250388</v>
      </c>
      <c r="L47" s="53">
        <v>173778</v>
      </c>
      <c r="M47" s="54"/>
      <c r="N47" s="54"/>
      <c r="O47" s="54"/>
      <c r="P47" s="54"/>
      <c r="Q47" s="54"/>
      <c r="R47" s="54"/>
      <c r="S47" s="54"/>
      <c r="T47" s="210"/>
      <c r="U47" s="210"/>
      <c r="V47" s="55"/>
      <c r="W47" s="56">
        <f>SUM(K47:V47)</f>
        <v>424166</v>
      </c>
      <c r="X47" s="88">
        <f>J47-W47</f>
        <v>1575834</v>
      </c>
    </row>
    <row r="48" spans="1:24" ht="15.75" thickBot="1" x14ac:dyDescent="0.3">
      <c r="A48" s="211"/>
      <c r="B48" s="212"/>
      <c r="C48" s="213"/>
      <c r="D48" s="213"/>
      <c r="E48" s="214"/>
      <c r="F48" s="215"/>
      <c r="G48" s="216"/>
      <c r="H48" s="217"/>
      <c r="I48" s="218"/>
      <c r="J48" s="219"/>
      <c r="K48" s="220"/>
      <c r="L48" s="221"/>
      <c r="M48" s="221"/>
      <c r="N48" s="221"/>
      <c r="O48" s="221"/>
      <c r="P48" s="221"/>
      <c r="Q48" s="221"/>
      <c r="R48" s="221"/>
      <c r="S48" s="221"/>
      <c r="T48" s="222"/>
      <c r="U48" s="222"/>
      <c r="V48" s="223"/>
      <c r="W48" s="224"/>
      <c r="X48" s="225"/>
    </row>
    <row r="49" spans="1:24" ht="39" thickBot="1" x14ac:dyDescent="0.3">
      <c r="A49" s="72" t="s">
        <v>55</v>
      </c>
      <c r="B49" s="169"/>
      <c r="C49" s="170"/>
      <c r="D49" s="170"/>
      <c r="E49" s="171"/>
      <c r="F49" s="172"/>
      <c r="G49" s="173">
        <f>SUM(G50)</f>
        <v>4293007</v>
      </c>
      <c r="H49" s="174">
        <f t="shared" ref="H49:X49" si="16">SUM(H50)</f>
        <v>0</v>
      </c>
      <c r="I49" s="175">
        <f t="shared" si="16"/>
        <v>0</v>
      </c>
      <c r="J49" s="176">
        <f t="shared" si="16"/>
        <v>4293007</v>
      </c>
      <c r="K49" s="174">
        <f t="shared" si="16"/>
        <v>200000</v>
      </c>
      <c r="L49" s="177">
        <f t="shared" si="16"/>
        <v>200000</v>
      </c>
      <c r="M49" s="177">
        <f t="shared" si="16"/>
        <v>0</v>
      </c>
      <c r="N49" s="177">
        <f t="shared" si="16"/>
        <v>0</v>
      </c>
      <c r="O49" s="177">
        <f t="shared" si="16"/>
        <v>0</v>
      </c>
      <c r="P49" s="177">
        <f t="shared" si="16"/>
        <v>0</v>
      </c>
      <c r="Q49" s="177">
        <f t="shared" si="16"/>
        <v>0</v>
      </c>
      <c r="R49" s="177">
        <f t="shared" si="16"/>
        <v>0</v>
      </c>
      <c r="S49" s="177">
        <f t="shared" si="16"/>
        <v>0</v>
      </c>
      <c r="T49" s="177">
        <f t="shared" si="16"/>
        <v>0</v>
      </c>
      <c r="U49" s="177">
        <f t="shared" si="16"/>
        <v>0</v>
      </c>
      <c r="V49" s="175">
        <f t="shared" si="16"/>
        <v>0</v>
      </c>
      <c r="W49" s="176">
        <f t="shared" si="16"/>
        <v>400000</v>
      </c>
      <c r="X49" s="178">
        <f t="shared" si="16"/>
        <v>3893007</v>
      </c>
    </row>
    <row r="50" spans="1:24" x14ac:dyDescent="0.25">
      <c r="A50" s="44" t="s">
        <v>56</v>
      </c>
      <c r="B50" s="45">
        <v>11</v>
      </c>
      <c r="C50" s="46">
        <v>473</v>
      </c>
      <c r="D50" s="46" t="s">
        <v>33</v>
      </c>
      <c r="E50" s="47"/>
      <c r="F50" s="48"/>
      <c r="G50" s="207">
        <v>4293007</v>
      </c>
      <c r="H50" s="50"/>
      <c r="I50" s="51"/>
      <c r="J50" s="52">
        <f>(G50+I50)-H50</f>
        <v>4293007</v>
      </c>
      <c r="K50" s="50">
        <v>200000</v>
      </c>
      <c r="L50" s="53">
        <v>200000</v>
      </c>
      <c r="M50" s="54"/>
      <c r="N50" s="54"/>
      <c r="O50" s="54"/>
      <c r="P50" s="54"/>
      <c r="Q50" s="54"/>
      <c r="R50" s="54"/>
      <c r="S50" s="54"/>
      <c r="T50" s="210"/>
      <c r="U50" s="210"/>
      <c r="V50" s="55"/>
      <c r="W50" s="56">
        <f>SUM(K50:V50)</f>
        <v>400000</v>
      </c>
      <c r="X50" s="88">
        <f>J50-W50</f>
        <v>3893007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34" t="s">
        <v>57</v>
      </c>
      <c r="B52" s="242"/>
      <c r="C52" s="242"/>
      <c r="D52" s="242"/>
      <c r="E52" s="243"/>
      <c r="F52" s="244"/>
      <c r="G52" s="201">
        <f>SUM(G53+G55)</f>
        <v>1858652</v>
      </c>
      <c r="H52" s="202">
        <f t="shared" ref="H52:X52" si="17">SUM(H53+H55)</f>
        <v>0</v>
      </c>
      <c r="I52" s="203">
        <f t="shared" si="17"/>
        <v>0</v>
      </c>
      <c r="J52" s="204">
        <f t="shared" si="17"/>
        <v>1858652</v>
      </c>
      <c r="K52" s="202">
        <f t="shared" si="17"/>
        <v>0</v>
      </c>
      <c r="L52" s="205">
        <f t="shared" si="17"/>
        <v>0</v>
      </c>
      <c r="M52" s="205">
        <f t="shared" si="17"/>
        <v>0</v>
      </c>
      <c r="N52" s="205">
        <f t="shared" si="17"/>
        <v>0</v>
      </c>
      <c r="O52" s="205">
        <f t="shared" si="17"/>
        <v>0</v>
      </c>
      <c r="P52" s="205">
        <f t="shared" si="17"/>
        <v>0</v>
      </c>
      <c r="Q52" s="205">
        <f t="shared" si="17"/>
        <v>0</v>
      </c>
      <c r="R52" s="205">
        <f t="shared" si="17"/>
        <v>0</v>
      </c>
      <c r="S52" s="205">
        <f t="shared" si="17"/>
        <v>0</v>
      </c>
      <c r="T52" s="205">
        <f t="shared" si="17"/>
        <v>0</v>
      </c>
      <c r="U52" s="205">
        <f t="shared" si="17"/>
        <v>0</v>
      </c>
      <c r="V52" s="203">
        <f t="shared" si="17"/>
        <v>0</v>
      </c>
      <c r="W52" s="204">
        <f t="shared" si="17"/>
        <v>0</v>
      </c>
      <c r="X52" s="206">
        <f t="shared" si="17"/>
        <v>1858652</v>
      </c>
    </row>
    <row r="53" spans="1:24" ht="23.25" x14ac:dyDescent="0.25">
      <c r="A53" s="44" t="s">
        <v>58</v>
      </c>
      <c r="B53" s="45">
        <v>21</v>
      </c>
      <c r="C53" s="46">
        <v>431</v>
      </c>
      <c r="D53" s="46" t="s">
        <v>33</v>
      </c>
      <c r="E53" s="47"/>
      <c r="F53" s="48"/>
      <c r="G53" s="207">
        <v>1858652</v>
      </c>
      <c r="H53" s="50"/>
      <c r="I53" s="51"/>
      <c r="J53" s="52">
        <f>(G53+I53)-H53</f>
        <v>1858652</v>
      </c>
      <c r="K53" s="209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5"/>
      <c r="W53" s="56">
        <f>SUM(K53:V53)</f>
        <v>0</v>
      </c>
      <c r="X53" s="88">
        <f>J53-W53</f>
        <v>1858652</v>
      </c>
    </row>
    <row r="54" spans="1:24" ht="6" customHeight="1" x14ac:dyDescent="0.25">
      <c r="A54" s="336"/>
      <c r="B54" s="180"/>
      <c r="C54" s="181"/>
      <c r="D54" s="181"/>
      <c r="E54" s="182"/>
      <c r="F54" s="183"/>
      <c r="G54" s="107"/>
      <c r="H54" s="108"/>
      <c r="I54" s="109"/>
      <c r="J54" s="110"/>
      <c r="K54" s="245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3"/>
      <c r="W54" s="114"/>
      <c r="X54" s="115"/>
    </row>
    <row r="55" spans="1:24" x14ac:dyDescent="0.25">
      <c r="A55" s="336"/>
      <c r="B55" s="185"/>
      <c r="C55" s="186"/>
      <c r="D55" s="186"/>
      <c r="E55" s="187"/>
      <c r="F55" s="188"/>
      <c r="G55" s="246"/>
      <c r="H55" s="121"/>
      <c r="I55" s="122"/>
      <c r="J55" s="123">
        <f>(G55+I55)-H55</f>
        <v>0</v>
      </c>
      <c r="K55" s="24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8"/>
      <c r="W55" s="248"/>
      <c r="X55" s="249">
        <f>J55-W55</f>
        <v>0</v>
      </c>
    </row>
    <row r="56" spans="1:24" ht="15.75" thickBot="1" x14ac:dyDescent="0.3">
      <c r="A56" s="337"/>
      <c r="B56" s="59"/>
      <c r="C56" s="60"/>
      <c r="D56" s="60"/>
      <c r="E56" s="61"/>
      <c r="F56" s="62"/>
      <c r="G56" s="250"/>
      <c r="H56" s="64"/>
      <c r="I56" s="65"/>
      <c r="J56" s="66"/>
      <c r="K56" s="251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9"/>
      <c r="W56" s="70"/>
      <c r="X56" s="71"/>
    </row>
    <row r="57" spans="1:24" ht="30.75" customHeight="1" thickBot="1" x14ac:dyDescent="0.3">
      <c r="A57" s="72" t="s">
        <v>59</v>
      </c>
      <c r="B57" s="169"/>
      <c r="C57" s="169"/>
      <c r="D57" s="170"/>
      <c r="E57" s="171"/>
      <c r="F57" s="252"/>
      <c r="G57" s="173">
        <f>SUM(G58)</f>
        <v>3322000</v>
      </c>
      <c r="H57" s="174">
        <f t="shared" ref="H57:X57" si="18">SUM(H58)</f>
        <v>0</v>
      </c>
      <c r="I57" s="175">
        <f t="shared" si="18"/>
        <v>0</v>
      </c>
      <c r="J57" s="176">
        <f t="shared" si="18"/>
        <v>3322000</v>
      </c>
      <c r="K57" s="176">
        <f t="shared" si="18"/>
        <v>0</v>
      </c>
      <c r="L57" s="176">
        <f t="shared" si="18"/>
        <v>0</v>
      </c>
      <c r="M57" s="177">
        <f t="shared" si="18"/>
        <v>0</v>
      </c>
      <c r="N57" s="177">
        <f t="shared" si="18"/>
        <v>0</v>
      </c>
      <c r="O57" s="177">
        <f t="shared" si="18"/>
        <v>0</v>
      </c>
      <c r="P57" s="177">
        <f t="shared" si="18"/>
        <v>0</v>
      </c>
      <c r="Q57" s="177">
        <f t="shared" si="18"/>
        <v>0</v>
      </c>
      <c r="R57" s="177">
        <f t="shared" si="18"/>
        <v>0</v>
      </c>
      <c r="S57" s="177">
        <f t="shared" si="18"/>
        <v>0</v>
      </c>
      <c r="T57" s="177">
        <f t="shared" si="18"/>
        <v>0</v>
      </c>
      <c r="U57" s="177">
        <f t="shared" si="18"/>
        <v>0</v>
      </c>
      <c r="V57" s="175">
        <f t="shared" si="18"/>
        <v>0</v>
      </c>
      <c r="W57" s="176">
        <f t="shared" si="18"/>
        <v>0</v>
      </c>
      <c r="X57" s="178">
        <f t="shared" si="18"/>
        <v>3322000</v>
      </c>
    </row>
    <row r="58" spans="1:24" ht="68.25" x14ac:dyDescent="0.25">
      <c r="A58" s="44" t="s">
        <v>60</v>
      </c>
      <c r="B58" s="45">
        <v>21</v>
      </c>
      <c r="C58" s="46">
        <v>472</v>
      </c>
      <c r="D58" s="46" t="s">
        <v>33</v>
      </c>
      <c r="E58" s="47"/>
      <c r="F58" s="48"/>
      <c r="G58" s="207">
        <v>3322000</v>
      </c>
      <c r="H58" s="100"/>
      <c r="I58" s="253"/>
      <c r="J58" s="52">
        <f>(G58+I58)-H58</f>
        <v>3322000</v>
      </c>
      <c r="K58" s="100"/>
      <c r="L58" s="101"/>
      <c r="M58" s="102"/>
      <c r="N58" s="102"/>
      <c r="O58" s="102"/>
      <c r="P58" s="102"/>
      <c r="Q58" s="102"/>
      <c r="R58" s="102"/>
      <c r="S58" s="102"/>
      <c r="T58" s="102"/>
      <c r="U58" s="102"/>
      <c r="V58" s="254"/>
      <c r="W58" s="56">
        <f>SUM(K58:V58)</f>
        <v>0</v>
      </c>
      <c r="X58" s="88">
        <f>J58-W58</f>
        <v>3322000</v>
      </c>
    </row>
    <row r="59" spans="1:24" ht="15.75" thickBot="1" x14ac:dyDescent="0.3">
      <c r="A59" s="208"/>
      <c r="B59" s="59"/>
      <c r="C59" s="60"/>
      <c r="D59" s="60"/>
      <c r="E59" s="61"/>
      <c r="F59" s="62"/>
      <c r="G59" s="255"/>
      <c r="H59" s="256"/>
      <c r="I59" s="257"/>
      <c r="J59" s="258"/>
      <c r="K59" s="67" t="s">
        <v>61</v>
      </c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9"/>
      <c r="W59" s="70"/>
      <c r="X59" s="71"/>
    </row>
    <row r="60" spans="1:24" ht="30" customHeight="1" thickBot="1" x14ac:dyDescent="0.3">
      <c r="A60" s="72" t="s">
        <v>62</v>
      </c>
      <c r="B60" s="169"/>
      <c r="C60" s="169"/>
      <c r="D60" s="170"/>
      <c r="E60" s="171"/>
      <c r="F60" s="252"/>
      <c r="G60" s="173">
        <f>SUM(G61:G64)</f>
        <v>7053560</v>
      </c>
      <c r="H60" s="173">
        <f t="shared" ref="H60:X60" si="19">SUM(H61:H64)</f>
        <v>0</v>
      </c>
      <c r="I60" s="173">
        <f t="shared" si="19"/>
        <v>0</v>
      </c>
      <c r="J60" s="173">
        <f t="shared" si="19"/>
        <v>7053560</v>
      </c>
      <c r="K60" s="173">
        <f t="shared" si="19"/>
        <v>0</v>
      </c>
      <c r="L60" s="173">
        <f t="shared" si="19"/>
        <v>0</v>
      </c>
      <c r="M60" s="173">
        <f t="shared" si="19"/>
        <v>0</v>
      </c>
      <c r="N60" s="173">
        <f t="shared" si="19"/>
        <v>0</v>
      </c>
      <c r="O60" s="173">
        <f t="shared" si="19"/>
        <v>0</v>
      </c>
      <c r="P60" s="173">
        <f t="shared" si="19"/>
        <v>0</v>
      </c>
      <c r="Q60" s="173">
        <f t="shared" si="19"/>
        <v>0</v>
      </c>
      <c r="R60" s="173">
        <f t="shared" si="19"/>
        <v>0</v>
      </c>
      <c r="S60" s="173">
        <f t="shared" si="19"/>
        <v>0</v>
      </c>
      <c r="T60" s="173">
        <f t="shared" si="19"/>
        <v>0</v>
      </c>
      <c r="U60" s="173">
        <f t="shared" si="19"/>
        <v>0</v>
      </c>
      <c r="V60" s="173">
        <f t="shared" si="19"/>
        <v>0</v>
      </c>
      <c r="W60" s="173">
        <f t="shared" si="19"/>
        <v>0</v>
      </c>
      <c r="X60" s="173">
        <f t="shared" si="19"/>
        <v>7053560</v>
      </c>
    </row>
    <row r="61" spans="1:24" ht="27" customHeight="1" x14ac:dyDescent="0.25">
      <c r="A61" s="44" t="s">
        <v>63</v>
      </c>
      <c r="B61" s="45">
        <v>11</v>
      </c>
      <c r="C61" s="46">
        <v>472</v>
      </c>
      <c r="D61" s="46" t="s">
        <v>33</v>
      </c>
      <c r="E61" s="47"/>
      <c r="F61" s="48"/>
      <c r="G61" s="207">
        <v>5053560</v>
      </c>
      <c r="H61" s="100"/>
      <c r="I61" s="253"/>
      <c r="J61" s="52">
        <f>(G61+I61)-H61</f>
        <v>5053560</v>
      </c>
      <c r="K61" s="100"/>
      <c r="L61" s="101"/>
      <c r="M61" s="102"/>
      <c r="N61" s="102"/>
      <c r="O61" s="102"/>
      <c r="P61" s="102"/>
      <c r="Q61" s="102"/>
      <c r="R61" s="102"/>
      <c r="S61" s="102"/>
      <c r="T61" s="102"/>
      <c r="U61" s="102"/>
      <c r="V61" s="254"/>
      <c r="W61" s="56">
        <f>SUM(K61:V61)</f>
        <v>0</v>
      </c>
      <c r="X61" s="88">
        <f>J61-W61</f>
        <v>5053560</v>
      </c>
    </row>
    <row r="62" spans="1:24" ht="9" customHeight="1" x14ac:dyDescent="0.25">
      <c r="A62" s="89"/>
      <c r="B62" s="180"/>
      <c r="C62" s="181"/>
      <c r="D62" s="181"/>
      <c r="E62" s="182"/>
      <c r="F62" s="183"/>
      <c r="G62" s="107"/>
      <c r="H62" s="108"/>
      <c r="I62" s="109"/>
      <c r="J62" s="110"/>
      <c r="K62" s="245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3"/>
      <c r="W62" s="114"/>
      <c r="X62" s="115"/>
    </row>
    <row r="63" spans="1:24" x14ac:dyDescent="0.25">
      <c r="A63" s="208"/>
      <c r="B63" s="185">
        <v>21</v>
      </c>
      <c r="C63" s="186">
        <v>472</v>
      </c>
      <c r="D63" s="186" t="s">
        <v>33</v>
      </c>
      <c r="E63" s="187"/>
      <c r="F63" s="188"/>
      <c r="G63" s="246">
        <v>2000000</v>
      </c>
      <c r="H63" s="121"/>
      <c r="I63" s="122"/>
      <c r="J63" s="123">
        <f>(G63+I63)-H63</f>
        <v>2000000</v>
      </c>
      <c r="K63" s="247"/>
      <c r="L63" s="259"/>
      <c r="M63" s="127"/>
      <c r="N63" s="127"/>
      <c r="O63" s="127"/>
      <c r="P63" s="127"/>
      <c r="Q63" s="127"/>
      <c r="R63" s="127"/>
      <c r="S63" s="127"/>
      <c r="T63" s="127"/>
      <c r="U63" s="127"/>
      <c r="V63" s="128"/>
      <c r="W63" s="248"/>
      <c r="X63" s="249">
        <f>J63-W63</f>
        <v>2000000</v>
      </c>
    </row>
    <row r="64" spans="1:24" ht="15.75" thickBot="1" x14ac:dyDescent="0.3">
      <c r="A64" s="208"/>
      <c r="B64" s="59"/>
      <c r="C64" s="60"/>
      <c r="D64" s="60"/>
      <c r="E64" s="61"/>
      <c r="F64" s="62"/>
      <c r="G64" s="250"/>
      <c r="H64" s="64"/>
      <c r="I64" s="65"/>
      <c r="J64" s="66"/>
      <c r="K64" s="67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9"/>
      <c r="W64" s="70"/>
      <c r="X64" s="71"/>
    </row>
    <row r="65" spans="1:24" ht="39" thickBot="1" x14ac:dyDescent="0.3">
      <c r="A65" s="72" t="s">
        <v>64</v>
      </c>
      <c r="B65" s="169"/>
      <c r="C65" s="169"/>
      <c r="D65" s="170"/>
      <c r="E65" s="171"/>
      <c r="F65" s="252"/>
      <c r="G65" s="173">
        <f>SUM(G66)</f>
        <v>0</v>
      </c>
      <c r="H65" s="174">
        <f t="shared" ref="H65:X65" si="20">SUM(H66)</f>
        <v>0</v>
      </c>
      <c r="I65" s="175">
        <f t="shared" si="20"/>
        <v>0</v>
      </c>
      <c r="J65" s="176">
        <f t="shared" si="20"/>
        <v>0</v>
      </c>
      <c r="K65" s="174">
        <f t="shared" si="20"/>
        <v>0</v>
      </c>
      <c r="L65" s="177">
        <f t="shared" si="20"/>
        <v>0</v>
      </c>
      <c r="M65" s="177">
        <f t="shared" si="20"/>
        <v>0</v>
      </c>
      <c r="N65" s="177">
        <f t="shared" si="20"/>
        <v>0</v>
      </c>
      <c r="O65" s="177">
        <f t="shared" si="20"/>
        <v>0</v>
      </c>
      <c r="P65" s="177">
        <f t="shared" si="20"/>
        <v>0</v>
      </c>
      <c r="Q65" s="177">
        <f t="shared" si="20"/>
        <v>0</v>
      </c>
      <c r="R65" s="177">
        <f t="shared" si="20"/>
        <v>0</v>
      </c>
      <c r="S65" s="177">
        <f t="shared" si="20"/>
        <v>0</v>
      </c>
      <c r="T65" s="177">
        <f t="shared" si="20"/>
        <v>0</v>
      </c>
      <c r="U65" s="177">
        <f t="shared" si="20"/>
        <v>0</v>
      </c>
      <c r="V65" s="175">
        <f t="shared" si="20"/>
        <v>0</v>
      </c>
      <c r="W65" s="176">
        <f t="shared" si="20"/>
        <v>0</v>
      </c>
      <c r="X65" s="178">
        <f t="shared" si="20"/>
        <v>0</v>
      </c>
    </row>
    <row r="66" spans="1:24" ht="23.25" x14ac:dyDescent="0.25">
      <c r="A66" s="44" t="s">
        <v>65</v>
      </c>
      <c r="B66" s="45">
        <v>21</v>
      </c>
      <c r="C66" s="46">
        <v>472</v>
      </c>
      <c r="D66" s="46" t="s">
        <v>33</v>
      </c>
      <c r="E66" s="47"/>
      <c r="F66" s="48"/>
      <c r="G66" s="207">
        <v>0</v>
      </c>
      <c r="H66" s="100"/>
      <c r="I66" s="253"/>
      <c r="J66" s="52">
        <f>(G66+I66)-H66</f>
        <v>0</v>
      </c>
      <c r="K66" s="100"/>
      <c r="L66" s="101"/>
      <c r="M66" s="102"/>
      <c r="N66" s="102"/>
      <c r="O66" s="102"/>
      <c r="P66" s="102"/>
      <c r="Q66" s="102"/>
      <c r="R66" s="102"/>
      <c r="S66" s="102"/>
      <c r="T66" s="102"/>
      <c r="U66" s="102"/>
      <c r="V66" s="254"/>
      <c r="W66" s="56">
        <f>SUM(K66:V66)</f>
        <v>0</v>
      </c>
      <c r="X66" s="88">
        <f>J66-W66</f>
        <v>0</v>
      </c>
    </row>
    <row r="67" spans="1:24" ht="15.75" thickBot="1" x14ac:dyDescent="0.3">
      <c r="A67" s="208"/>
      <c r="B67" s="59"/>
      <c r="C67" s="60"/>
      <c r="D67" s="60"/>
      <c r="E67" s="61"/>
      <c r="F67" s="62"/>
      <c r="G67" s="255"/>
      <c r="H67" s="256"/>
      <c r="I67" s="257"/>
      <c r="J67" s="258"/>
      <c r="K67" s="67" t="s">
        <v>61</v>
      </c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9"/>
      <c r="W67" s="70"/>
      <c r="X67" s="71"/>
    </row>
    <row r="68" spans="1:24" ht="39" thickBot="1" x14ac:dyDescent="0.3">
      <c r="A68" s="72" t="s">
        <v>66</v>
      </c>
      <c r="B68" s="169"/>
      <c r="C68" s="169"/>
      <c r="D68" s="170"/>
      <c r="E68" s="171"/>
      <c r="F68" s="252"/>
      <c r="G68" s="173">
        <f>SUM(G69)</f>
        <v>0</v>
      </c>
      <c r="H68" s="174">
        <f t="shared" ref="H68:X68" si="21">SUM(H69)</f>
        <v>0</v>
      </c>
      <c r="I68" s="175">
        <f t="shared" si="21"/>
        <v>0</v>
      </c>
      <c r="J68" s="176">
        <f t="shared" si="21"/>
        <v>0</v>
      </c>
      <c r="K68" s="174">
        <f t="shared" si="21"/>
        <v>0</v>
      </c>
      <c r="L68" s="177">
        <f t="shared" si="21"/>
        <v>0</v>
      </c>
      <c r="M68" s="177">
        <f t="shared" si="21"/>
        <v>0</v>
      </c>
      <c r="N68" s="177">
        <f t="shared" si="21"/>
        <v>0</v>
      </c>
      <c r="O68" s="177">
        <f t="shared" si="21"/>
        <v>0</v>
      </c>
      <c r="P68" s="177">
        <f t="shared" si="21"/>
        <v>0</v>
      </c>
      <c r="Q68" s="177">
        <f t="shared" si="21"/>
        <v>0</v>
      </c>
      <c r="R68" s="177">
        <f t="shared" si="21"/>
        <v>0</v>
      </c>
      <c r="S68" s="177">
        <f t="shared" si="21"/>
        <v>0</v>
      </c>
      <c r="T68" s="177">
        <f t="shared" si="21"/>
        <v>0</v>
      </c>
      <c r="U68" s="177">
        <f t="shared" si="21"/>
        <v>0</v>
      </c>
      <c r="V68" s="175">
        <f t="shared" si="21"/>
        <v>0</v>
      </c>
      <c r="W68" s="176">
        <f t="shared" si="21"/>
        <v>0</v>
      </c>
      <c r="X68" s="178">
        <f t="shared" si="21"/>
        <v>0</v>
      </c>
    </row>
    <row r="69" spans="1:24" ht="23.25" x14ac:dyDescent="0.25">
      <c r="A69" s="44" t="s">
        <v>67</v>
      </c>
      <c r="B69" s="45">
        <v>21</v>
      </c>
      <c r="C69" s="46">
        <v>473</v>
      </c>
      <c r="D69" s="46" t="s">
        <v>33</v>
      </c>
      <c r="E69" s="47"/>
      <c r="F69" s="48"/>
      <c r="G69" s="207">
        <v>0</v>
      </c>
      <c r="H69" s="100"/>
      <c r="I69" s="253"/>
      <c r="J69" s="52">
        <f>(G69+I69)-H69</f>
        <v>0</v>
      </c>
      <c r="K69" s="100"/>
      <c r="L69" s="101"/>
      <c r="M69" s="102"/>
      <c r="N69" s="102"/>
      <c r="O69" s="102"/>
      <c r="P69" s="102"/>
      <c r="Q69" s="102"/>
      <c r="R69" s="102"/>
      <c r="S69" s="102"/>
      <c r="T69" s="102"/>
      <c r="U69" s="102"/>
      <c r="V69" s="254"/>
      <c r="W69" s="56">
        <f>SUM(K69:V69)</f>
        <v>0</v>
      </c>
      <c r="X69" s="88">
        <f>J69-W69</f>
        <v>0</v>
      </c>
    </row>
    <row r="70" spans="1:24" ht="15.75" thickBot="1" x14ac:dyDescent="0.3">
      <c r="A70" s="208"/>
      <c r="B70" s="59"/>
      <c r="C70" s="60"/>
      <c r="D70" s="60"/>
      <c r="E70" s="61"/>
      <c r="F70" s="62"/>
      <c r="G70" s="255"/>
      <c r="H70" s="256"/>
      <c r="I70" s="257"/>
      <c r="J70" s="258"/>
      <c r="K70" s="67" t="s">
        <v>61</v>
      </c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9"/>
      <c r="W70" s="70"/>
      <c r="X70" s="71"/>
    </row>
    <row r="71" spans="1:24" ht="26.25" thickBot="1" x14ac:dyDescent="0.3">
      <c r="A71" s="72" t="s">
        <v>68</v>
      </c>
      <c r="B71" s="169"/>
      <c r="C71" s="169"/>
      <c r="D71" s="170"/>
      <c r="E71" s="171"/>
      <c r="F71" s="252"/>
      <c r="G71" s="173">
        <f>SUM(G72)</f>
        <v>0</v>
      </c>
      <c r="H71" s="174">
        <f t="shared" ref="H71:X71" si="22">SUM(H72)</f>
        <v>0</v>
      </c>
      <c r="I71" s="175">
        <f t="shared" si="22"/>
        <v>0</v>
      </c>
      <c r="J71" s="176">
        <f t="shared" si="22"/>
        <v>0</v>
      </c>
      <c r="K71" s="174">
        <f t="shared" si="22"/>
        <v>0</v>
      </c>
      <c r="L71" s="177">
        <f t="shared" si="22"/>
        <v>0</v>
      </c>
      <c r="M71" s="177">
        <f t="shared" si="22"/>
        <v>0</v>
      </c>
      <c r="N71" s="177">
        <f t="shared" si="22"/>
        <v>0</v>
      </c>
      <c r="O71" s="177">
        <f t="shared" si="22"/>
        <v>0</v>
      </c>
      <c r="P71" s="177">
        <f t="shared" si="22"/>
        <v>0</v>
      </c>
      <c r="Q71" s="177">
        <f t="shared" si="22"/>
        <v>0</v>
      </c>
      <c r="R71" s="177">
        <f t="shared" si="22"/>
        <v>0</v>
      </c>
      <c r="S71" s="177">
        <f t="shared" si="22"/>
        <v>0</v>
      </c>
      <c r="T71" s="177">
        <f t="shared" si="22"/>
        <v>0</v>
      </c>
      <c r="U71" s="177">
        <f t="shared" si="22"/>
        <v>0</v>
      </c>
      <c r="V71" s="175">
        <f t="shared" si="22"/>
        <v>0</v>
      </c>
      <c r="W71" s="176">
        <f t="shared" si="22"/>
        <v>0</v>
      </c>
      <c r="X71" s="178">
        <f t="shared" si="22"/>
        <v>0</v>
      </c>
    </row>
    <row r="72" spans="1:24" ht="23.25" x14ac:dyDescent="0.25">
      <c r="A72" s="44" t="s">
        <v>67</v>
      </c>
      <c r="B72" s="45">
        <v>21</v>
      </c>
      <c r="C72" s="46">
        <v>472</v>
      </c>
      <c r="D72" s="46" t="s">
        <v>33</v>
      </c>
      <c r="E72" s="47"/>
      <c r="F72" s="48"/>
      <c r="G72" s="207">
        <v>0</v>
      </c>
      <c r="H72" s="100"/>
      <c r="I72" s="253"/>
      <c r="J72" s="52">
        <f>(G72+I72)-H72</f>
        <v>0</v>
      </c>
      <c r="K72" s="100"/>
      <c r="L72" s="101"/>
      <c r="M72" s="102"/>
      <c r="N72" s="102"/>
      <c r="O72" s="102"/>
      <c r="P72" s="102"/>
      <c r="Q72" s="102"/>
      <c r="R72" s="102"/>
      <c r="S72" s="102"/>
      <c r="T72" s="102"/>
      <c r="U72" s="102"/>
      <c r="V72" s="254"/>
      <c r="W72" s="56">
        <f>SUM(K72:V72)</f>
        <v>0</v>
      </c>
      <c r="X72" s="88">
        <f>J72-W72</f>
        <v>0</v>
      </c>
    </row>
    <row r="73" spans="1:24" ht="15.75" thickBot="1" x14ac:dyDescent="0.3">
      <c r="A73" s="208"/>
      <c r="B73" s="59"/>
      <c r="C73" s="60"/>
      <c r="D73" s="60"/>
      <c r="E73" s="61"/>
      <c r="F73" s="62"/>
      <c r="G73" s="255"/>
      <c r="H73" s="256"/>
      <c r="I73" s="257"/>
      <c r="J73" s="258"/>
      <c r="K73" s="67" t="s">
        <v>61</v>
      </c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9"/>
      <c r="W73" s="70"/>
      <c r="X73" s="71"/>
    </row>
    <row r="74" spans="1:24" ht="26.25" thickBot="1" x14ac:dyDescent="0.3">
      <c r="A74" s="72" t="s">
        <v>69</v>
      </c>
      <c r="B74" s="169"/>
      <c r="C74" s="169"/>
      <c r="D74" s="170"/>
      <c r="E74" s="171"/>
      <c r="F74" s="252"/>
      <c r="G74" s="173">
        <f>SUM(G75)</f>
        <v>0</v>
      </c>
      <c r="H74" s="174">
        <f t="shared" ref="H74:X74" si="23">SUM(H75)</f>
        <v>0</v>
      </c>
      <c r="I74" s="175">
        <f t="shared" si="23"/>
        <v>0</v>
      </c>
      <c r="J74" s="176">
        <f t="shared" si="23"/>
        <v>0</v>
      </c>
      <c r="K74" s="174">
        <f t="shared" si="23"/>
        <v>0</v>
      </c>
      <c r="L74" s="177">
        <f t="shared" si="23"/>
        <v>0</v>
      </c>
      <c r="M74" s="177">
        <f t="shared" si="23"/>
        <v>0</v>
      </c>
      <c r="N74" s="177">
        <f t="shared" si="23"/>
        <v>0</v>
      </c>
      <c r="O74" s="177">
        <f t="shared" si="23"/>
        <v>0</v>
      </c>
      <c r="P74" s="177">
        <f t="shared" si="23"/>
        <v>0</v>
      </c>
      <c r="Q74" s="177">
        <f t="shared" si="23"/>
        <v>0</v>
      </c>
      <c r="R74" s="177">
        <f t="shared" si="23"/>
        <v>0</v>
      </c>
      <c r="S74" s="177">
        <f t="shared" si="23"/>
        <v>0</v>
      </c>
      <c r="T74" s="177">
        <f t="shared" si="23"/>
        <v>0</v>
      </c>
      <c r="U74" s="177">
        <f t="shared" si="23"/>
        <v>0</v>
      </c>
      <c r="V74" s="175">
        <f t="shared" si="23"/>
        <v>0</v>
      </c>
      <c r="W74" s="176">
        <f t="shared" si="23"/>
        <v>0</v>
      </c>
      <c r="X74" s="178">
        <f t="shared" si="23"/>
        <v>0</v>
      </c>
    </row>
    <row r="75" spans="1:24" ht="23.25" x14ac:dyDescent="0.25">
      <c r="A75" s="44" t="s">
        <v>70</v>
      </c>
      <c r="B75" s="45">
        <v>21</v>
      </c>
      <c r="C75" s="46">
        <v>472</v>
      </c>
      <c r="D75" s="46" t="s">
        <v>33</v>
      </c>
      <c r="E75" s="47"/>
      <c r="F75" s="48"/>
      <c r="G75" s="207">
        <v>0</v>
      </c>
      <c r="H75" s="100"/>
      <c r="I75" s="253"/>
      <c r="J75" s="52">
        <f>(G75+I75)-H75</f>
        <v>0</v>
      </c>
      <c r="K75" s="100"/>
      <c r="L75" s="101"/>
      <c r="M75" s="102"/>
      <c r="N75" s="102"/>
      <c r="O75" s="102"/>
      <c r="P75" s="102"/>
      <c r="Q75" s="102"/>
      <c r="R75" s="102"/>
      <c r="S75" s="102"/>
      <c r="T75" s="102"/>
      <c r="U75" s="102"/>
      <c r="V75" s="254"/>
      <c r="W75" s="56">
        <f>SUM(K75:V75)</f>
        <v>0</v>
      </c>
      <c r="X75" s="88">
        <f>J75-W75</f>
        <v>0</v>
      </c>
    </row>
    <row r="76" spans="1:24" ht="15.75" thickBot="1" x14ac:dyDescent="0.3">
      <c r="A76" s="208"/>
      <c r="B76" s="59"/>
      <c r="C76" s="60"/>
      <c r="D76" s="60"/>
      <c r="E76" s="61"/>
      <c r="F76" s="62"/>
      <c r="G76" s="255"/>
      <c r="H76" s="256"/>
      <c r="I76" s="257"/>
      <c r="J76" s="258"/>
      <c r="K76" s="67" t="s">
        <v>61</v>
      </c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9"/>
      <c r="W76" s="70"/>
      <c r="X76" s="71"/>
    </row>
    <row r="77" spans="1:24" ht="54" customHeight="1" thickTop="1" thickBot="1" x14ac:dyDescent="0.35">
      <c r="A77" s="27" t="s">
        <v>71</v>
      </c>
      <c r="B77" s="330" t="s">
        <v>30</v>
      </c>
      <c r="C77" s="331"/>
      <c r="D77" s="331"/>
      <c r="E77" s="331"/>
      <c r="F77" s="332"/>
      <c r="G77" s="191">
        <f>SUM(G79:G79)</f>
        <v>3000000</v>
      </c>
      <c r="H77" s="192">
        <f>SUM(H79:H79)</f>
        <v>0</v>
      </c>
      <c r="I77" s="193">
        <f>SUM(I79:I79)</f>
        <v>0</v>
      </c>
      <c r="J77" s="194">
        <f>SUM(J79:J79)</f>
        <v>3000000</v>
      </c>
      <c r="K77" s="192">
        <f t="shared" ref="K77:X77" si="24">SUM(K79:K79)</f>
        <v>0</v>
      </c>
      <c r="L77" s="195">
        <f t="shared" si="24"/>
        <v>0</v>
      </c>
      <c r="M77" s="195">
        <f t="shared" si="24"/>
        <v>0</v>
      </c>
      <c r="N77" s="195">
        <f t="shared" si="24"/>
        <v>0</v>
      </c>
      <c r="O77" s="195">
        <f t="shared" si="24"/>
        <v>0</v>
      </c>
      <c r="P77" s="195">
        <f t="shared" si="24"/>
        <v>0</v>
      </c>
      <c r="Q77" s="195">
        <f t="shared" si="24"/>
        <v>0</v>
      </c>
      <c r="R77" s="195">
        <f t="shared" si="24"/>
        <v>0</v>
      </c>
      <c r="S77" s="195">
        <f t="shared" si="24"/>
        <v>0</v>
      </c>
      <c r="T77" s="195">
        <f t="shared" si="24"/>
        <v>0</v>
      </c>
      <c r="U77" s="195">
        <f t="shared" si="24"/>
        <v>0</v>
      </c>
      <c r="V77" s="193">
        <f t="shared" si="24"/>
        <v>0</v>
      </c>
      <c r="W77" s="194">
        <f>SUM(W79:W79)</f>
        <v>0</v>
      </c>
      <c r="X77" s="196">
        <f t="shared" si="24"/>
        <v>3000000</v>
      </c>
    </row>
    <row r="78" spans="1:24" ht="32.25" customHeight="1" thickTop="1" thickBot="1" x14ac:dyDescent="0.35">
      <c r="A78" s="260" t="s">
        <v>72</v>
      </c>
      <c r="B78" s="261"/>
      <c r="C78" s="261"/>
      <c r="D78" s="261"/>
      <c r="E78" s="261"/>
      <c r="F78" s="262"/>
      <c r="G78" s="263">
        <f>SUM(G79)</f>
        <v>3000000</v>
      </c>
      <c r="H78" s="264">
        <f t="shared" ref="H78:X78" si="25">SUM(H79)</f>
        <v>0</v>
      </c>
      <c r="I78" s="265">
        <f t="shared" si="25"/>
        <v>0</v>
      </c>
      <c r="J78" s="266">
        <f t="shared" si="25"/>
        <v>3000000</v>
      </c>
      <c r="K78" s="264">
        <f t="shared" si="25"/>
        <v>0</v>
      </c>
      <c r="L78" s="267">
        <f t="shared" si="25"/>
        <v>0</v>
      </c>
      <c r="M78" s="267">
        <f t="shared" si="25"/>
        <v>0</v>
      </c>
      <c r="N78" s="267">
        <f t="shared" si="25"/>
        <v>0</v>
      </c>
      <c r="O78" s="267">
        <f t="shared" si="25"/>
        <v>0</v>
      </c>
      <c r="P78" s="267">
        <f t="shared" si="25"/>
        <v>0</v>
      </c>
      <c r="Q78" s="267">
        <f t="shared" si="25"/>
        <v>0</v>
      </c>
      <c r="R78" s="267">
        <f t="shared" si="25"/>
        <v>0</v>
      </c>
      <c r="S78" s="267">
        <f t="shared" si="25"/>
        <v>0</v>
      </c>
      <c r="T78" s="267">
        <f t="shared" si="25"/>
        <v>0</v>
      </c>
      <c r="U78" s="267">
        <f t="shared" si="25"/>
        <v>0</v>
      </c>
      <c r="V78" s="265">
        <f t="shared" si="25"/>
        <v>0</v>
      </c>
      <c r="W78" s="266">
        <f t="shared" si="25"/>
        <v>0</v>
      </c>
      <c r="X78" s="268">
        <f t="shared" si="25"/>
        <v>3000000</v>
      </c>
    </row>
    <row r="79" spans="1:24" ht="23.25" x14ac:dyDescent="0.25">
      <c r="A79" s="269" t="s">
        <v>73</v>
      </c>
      <c r="B79" s="96">
        <v>11</v>
      </c>
      <c r="C79" s="96">
        <v>437</v>
      </c>
      <c r="D79" s="97" t="s">
        <v>33</v>
      </c>
      <c r="E79" s="98"/>
      <c r="F79" s="99"/>
      <c r="G79" s="49">
        <v>3000000</v>
      </c>
      <c r="H79" s="50"/>
      <c r="I79" s="51"/>
      <c r="J79" s="52">
        <f>G79-H79+I79</f>
        <v>3000000</v>
      </c>
      <c r="K79" s="209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5"/>
      <c r="W79" s="56">
        <f>SUM(K79:V79)</f>
        <v>0</v>
      </c>
      <c r="X79" s="57">
        <f>J79-W79</f>
        <v>3000000</v>
      </c>
    </row>
    <row r="80" spans="1:24" ht="15.75" thickBot="1" x14ac:dyDescent="0.3">
      <c r="A80" s="270"/>
      <c r="B80" s="271"/>
      <c r="C80" s="271"/>
      <c r="D80" s="272"/>
      <c r="E80" s="273"/>
      <c r="F80" s="274"/>
      <c r="G80" s="216"/>
      <c r="H80" s="217"/>
      <c r="I80" s="218"/>
      <c r="J80" s="219"/>
      <c r="K80" s="220"/>
      <c r="L80" s="221"/>
      <c r="M80" s="221"/>
      <c r="N80" s="221"/>
      <c r="O80" s="221"/>
      <c r="P80" s="221"/>
      <c r="Q80" s="221"/>
      <c r="R80" s="221"/>
      <c r="S80" s="222"/>
      <c r="T80" s="221"/>
      <c r="U80" s="221"/>
      <c r="V80" s="223"/>
      <c r="W80" s="224"/>
      <c r="X80" s="275"/>
    </row>
  </sheetData>
  <mergeCells count="13">
    <mergeCell ref="B77:F77"/>
    <mergeCell ref="B8:F8"/>
    <mergeCell ref="B9:F9"/>
    <mergeCell ref="A20:A22"/>
    <mergeCell ref="A33:A35"/>
    <mergeCell ref="B36:F36"/>
    <mergeCell ref="A54:A56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3073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40" zoomScaleNormal="100" zoomScaleSheetLayoutView="39" workbookViewId="0">
      <selection activeCell="F68" sqref="F68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4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4" ht="16.5" thickBot="1" x14ac:dyDescent="0.3">
      <c r="A5" s="349" t="s">
        <v>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4" ht="15.75" thickBot="1" x14ac:dyDescent="0.3">
      <c r="A6" s="1" t="s">
        <v>85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44.25" customHeight="1" x14ac:dyDescent="0.3">
      <c r="A7" s="6" t="s">
        <v>86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4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>SUM(G9+G36+G77)</f>
        <v>253949287</v>
      </c>
      <c r="H8" s="22">
        <f>SUM(H9+H36+H77)</f>
        <v>0</v>
      </c>
      <c r="I8" s="23">
        <f t="shared" ref="I8:X8" si="0">SUM(I9+I36+I77)</f>
        <v>0</v>
      </c>
      <c r="J8" s="24">
        <f t="shared" si="0"/>
        <v>253949287</v>
      </c>
      <c r="K8" s="22">
        <f t="shared" si="0"/>
        <v>13996830.4</v>
      </c>
      <c r="L8" s="25">
        <f t="shared" si="0"/>
        <v>16936662.34</v>
      </c>
      <c r="M8" s="25">
        <f t="shared" si="0"/>
        <v>11796360.789999999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36865223.530000001</v>
      </c>
      <c r="X8" s="26">
        <f t="shared" si="0"/>
        <v>217084063.47</v>
      </c>
    </row>
    <row r="9" spans="1:24" ht="54" thickTop="1" thickBot="1" x14ac:dyDescent="0.35">
      <c r="A9" s="27" t="s">
        <v>29</v>
      </c>
      <c r="B9" s="330" t="s">
        <v>30</v>
      </c>
      <c r="C9" s="331"/>
      <c r="D9" s="331"/>
      <c r="E9" s="331"/>
      <c r="F9" s="332"/>
      <c r="G9" s="28">
        <f>SUM(G10+G14+G18+G23+G28+G31)</f>
        <v>227987368</v>
      </c>
      <c r="H9" s="29">
        <f t="shared" ref="H9:X9" si="1">SUM(H10+H14+H18+H23+H28+H31)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16368487</v>
      </c>
      <c r="M9" s="32">
        <f t="shared" si="1"/>
        <v>10375373</v>
      </c>
      <c r="N9" s="32">
        <f t="shared" si="1"/>
        <v>0</v>
      </c>
      <c r="O9" s="32">
        <f t="shared" si="1"/>
        <v>0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35095847</v>
      </c>
      <c r="X9" s="33">
        <f t="shared" si="1"/>
        <v>192891521</v>
      </c>
    </row>
    <row r="10" spans="1:24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>SUM(L11:L11)+1600000</f>
        <v>4600000</v>
      </c>
      <c r="M10" s="42">
        <f t="shared" si="2"/>
        <v>4500000</v>
      </c>
      <c r="N10" s="42">
        <f t="shared" si="2"/>
        <v>0</v>
      </c>
      <c r="O10" s="42">
        <f t="shared" si="2"/>
        <v>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11200000</v>
      </c>
      <c r="X10" s="43">
        <f t="shared" si="2"/>
        <v>26371807</v>
      </c>
    </row>
    <row r="11" spans="1:24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>
        <v>4500000</v>
      </c>
      <c r="N11" s="54"/>
      <c r="O11" s="54"/>
      <c r="P11" s="54"/>
      <c r="Q11" s="54"/>
      <c r="R11" s="54"/>
      <c r="S11" s="54"/>
      <c r="T11" s="54"/>
      <c r="U11" s="54"/>
      <c r="V11" s="55"/>
      <c r="W11" s="56">
        <f>SUM(K11:V11)+1600000</f>
        <v>11200000</v>
      </c>
      <c r="X11" s="57">
        <f t="shared" ref="X11" si="3">J11-W11</f>
        <v>26371807</v>
      </c>
    </row>
    <row r="12" spans="1:24" ht="36" customHeight="1" x14ac:dyDescent="0.25">
      <c r="A12" s="89"/>
      <c r="B12" s="59"/>
      <c r="C12" s="277"/>
      <c r="D12" s="277"/>
      <c r="E12" s="278"/>
      <c r="F12" s="279"/>
      <c r="G12" s="280"/>
      <c r="H12" s="281"/>
      <c r="I12" s="282"/>
      <c r="J12" s="283"/>
      <c r="K12" s="281"/>
      <c r="L12" s="288" t="s">
        <v>80</v>
      </c>
      <c r="M12" s="284"/>
      <c r="N12" s="284"/>
      <c r="O12" s="284"/>
      <c r="P12" s="284"/>
      <c r="Q12" s="284"/>
      <c r="R12" s="284"/>
      <c r="S12" s="284"/>
      <c r="T12" s="284"/>
      <c r="U12" s="284"/>
      <c r="V12" s="285"/>
      <c r="W12" s="286"/>
      <c r="X12" s="287"/>
    </row>
    <row r="13" spans="1:24" ht="15.75" thickBot="1" x14ac:dyDescent="0.3">
      <c r="A13" s="58"/>
      <c r="B13" s="59"/>
      <c r="C13" s="60"/>
      <c r="D13" s="60"/>
      <c r="E13" s="61"/>
      <c r="F13" s="62"/>
      <c r="G13" s="63"/>
      <c r="H13" s="64"/>
      <c r="I13" s="65"/>
      <c r="J13" s="66"/>
      <c r="K13" s="67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  <c r="W13" s="70"/>
      <c r="X13" s="71"/>
    </row>
    <row r="14" spans="1:24" ht="39" thickBot="1" x14ac:dyDescent="0.3">
      <c r="A14" s="72" t="s">
        <v>34</v>
      </c>
      <c r="B14" s="73"/>
      <c r="C14" s="73"/>
      <c r="D14" s="73"/>
      <c r="E14" s="74"/>
      <c r="F14" s="75"/>
      <c r="G14" s="76">
        <f>SUM(G15:G15)</f>
        <v>32000000</v>
      </c>
      <c r="H14" s="77">
        <f t="shared" ref="H14:X14" si="4">SUM(H15:H15)</f>
        <v>0</v>
      </c>
      <c r="I14" s="78">
        <f t="shared" si="4"/>
        <v>0</v>
      </c>
      <c r="J14" s="79">
        <f t="shared" si="4"/>
        <v>32000000</v>
      </c>
      <c r="K14" s="77">
        <f t="shared" si="4"/>
        <v>1900000</v>
      </c>
      <c r="L14" s="80">
        <f>SUM(L15:L15)+1430320</f>
        <v>3430320</v>
      </c>
      <c r="M14" s="80">
        <f t="shared" si="4"/>
        <v>2666373</v>
      </c>
      <c r="N14" s="80">
        <f t="shared" si="4"/>
        <v>0</v>
      </c>
      <c r="O14" s="80">
        <f t="shared" si="4"/>
        <v>0</v>
      </c>
      <c r="P14" s="80">
        <f t="shared" si="4"/>
        <v>0</v>
      </c>
      <c r="Q14" s="80">
        <f t="shared" si="4"/>
        <v>0</v>
      </c>
      <c r="R14" s="80">
        <f t="shared" si="4"/>
        <v>0</v>
      </c>
      <c r="S14" s="80">
        <f t="shared" si="4"/>
        <v>0</v>
      </c>
      <c r="T14" s="80">
        <f t="shared" si="4"/>
        <v>0</v>
      </c>
      <c r="U14" s="80">
        <f t="shared" si="4"/>
        <v>0</v>
      </c>
      <c r="V14" s="78">
        <f t="shared" si="4"/>
        <v>0</v>
      </c>
      <c r="W14" s="79">
        <f t="shared" si="4"/>
        <v>7996693</v>
      </c>
      <c r="X14" s="81">
        <f t="shared" si="4"/>
        <v>24003307</v>
      </c>
    </row>
    <row r="15" spans="1:24" ht="23.25" x14ac:dyDescent="0.25">
      <c r="A15" s="44" t="s">
        <v>35</v>
      </c>
      <c r="B15" s="46">
        <v>11</v>
      </c>
      <c r="C15" s="46">
        <v>453</v>
      </c>
      <c r="D15" s="46" t="s">
        <v>33</v>
      </c>
      <c r="E15" s="47"/>
      <c r="F15" s="82"/>
      <c r="G15" s="49">
        <v>32000000</v>
      </c>
      <c r="H15" s="83"/>
      <c r="I15" s="82"/>
      <c r="J15" s="52">
        <f>(G15+I15)-H15</f>
        <v>32000000</v>
      </c>
      <c r="K15" s="84">
        <v>1900000</v>
      </c>
      <c r="L15" s="85">
        <v>2000000</v>
      </c>
      <c r="M15" s="86">
        <v>2666373</v>
      </c>
      <c r="N15" s="86"/>
      <c r="O15" s="86"/>
      <c r="P15" s="86"/>
      <c r="Q15" s="86"/>
      <c r="R15" s="86"/>
      <c r="S15" s="86"/>
      <c r="T15" s="86"/>
      <c r="U15" s="86"/>
      <c r="V15" s="87"/>
      <c r="W15" s="56">
        <f>SUM(K15:V15)+1430320</f>
        <v>7996693</v>
      </c>
      <c r="X15" s="88">
        <f>J15-W15</f>
        <v>24003307</v>
      </c>
    </row>
    <row r="16" spans="1:24" ht="32.25" customHeight="1" x14ac:dyDescent="0.25">
      <c r="A16" s="89"/>
      <c r="B16" s="60"/>
      <c r="C16" s="60"/>
      <c r="D16" s="60"/>
      <c r="E16" s="61"/>
      <c r="F16" s="91"/>
      <c r="G16" s="280"/>
      <c r="H16" s="289"/>
      <c r="I16" s="290"/>
      <c r="J16" s="283"/>
      <c r="K16" s="291"/>
      <c r="L16" s="288" t="s">
        <v>81</v>
      </c>
      <c r="M16" s="292"/>
      <c r="N16" s="292"/>
      <c r="O16" s="292"/>
      <c r="P16" s="292"/>
      <c r="Q16" s="292"/>
      <c r="R16" s="292"/>
      <c r="S16" s="292"/>
      <c r="T16" s="292"/>
      <c r="U16" s="292"/>
      <c r="V16" s="293"/>
      <c r="W16" s="286"/>
      <c r="X16" s="294"/>
    </row>
    <row r="17" spans="1:25" ht="15.75" thickBot="1" x14ac:dyDescent="0.3">
      <c r="A17" s="89"/>
      <c r="B17" s="59"/>
      <c r="C17" s="60"/>
      <c r="D17" s="60"/>
      <c r="E17" s="61"/>
      <c r="F17" s="62"/>
      <c r="G17" s="63"/>
      <c r="H17" s="90"/>
      <c r="I17" s="91"/>
      <c r="J17" s="66"/>
      <c r="K17" s="90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4"/>
      <c r="W17" s="70"/>
      <c r="X17" s="71"/>
    </row>
    <row r="18" spans="1:25" ht="26.25" thickBot="1" x14ac:dyDescent="0.3">
      <c r="A18" s="72" t="s">
        <v>36</v>
      </c>
      <c r="B18" s="73"/>
      <c r="C18" s="73"/>
      <c r="D18" s="73"/>
      <c r="E18" s="74"/>
      <c r="F18" s="75"/>
      <c r="G18" s="76">
        <f>SUM(G19:G21)</f>
        <v>31550000</v>
      </c>
      <c r="H18" s="77">
        <f t="shared" ref="H18:X18" si="5">SUM(H19:H21)</f>
        <v>0</v>
      </c>
      <c r="I18" s="78">
        <f t="shared" si="5"/>
        <v>0</v>
      </c>
      <c r="J18" s="79">
        <f t="shared" si="5"/>
        <v>31550000</v>
      </c>
      <c r="K18" s="77">
        <f t="shared" si="5"/>
        <v>2818653</v>
      </c>
      <c r="L18" s="80">
        <f t="shared" si="5"/>
        <v>2629167</v>
      </c>
      <c r="M18" s="80">
        <f t="shared" si="5"/>
        <v>2500000</v>
      </c>
      <c r="N18" s="80">
        <f t="shared" si="5"/>
        <v>0</v>
      </c>
      <c r="O18" s="80">
        <f t="shared" si="5"/>
        <v>0</v>
      </c>
      <c r="P18" s="80">
        <f t="shared" si="5"/>
        <v>0</v>
      </c>
      <c r="Q18" s="80">
        <f t="shared" si="5"/>
        <v>0</v>
      </c>
      <c r="R18" s="80">
        <f t="shared" si="5"/>
        <v>0</v>
      </c>
      <c r="S18" s="80">
        <f t="shared" si="5"/>
        <v>0</v>
      </c>
      <c r="T18" s="80">
        <f t="shared" si="5"/>
        <v>0</v>
      </c>
      <c r="U18" s="80">
        <f t="shared" si="5"/>
        <v>0</v>
      </c>
      <c r="V18" s="78">
        <f t="shared" si="5"/>
        <v>0</v>
      </c>
      <c r="W18" s="79">
        <f t="shared" si="5"/>
        <v>7947820</v>
      </c>
      <c r="X18" s="81">
        <f t="shared" si="5"/>
        <v>23602180</v>
      </c>
      <c r="Y18" s="95"/>
    </row>
    <row r="19" spans="1:25" ht="34.5" x14ac:dyDescent="0.25">
      <c r="A19" s="44" t="s">
        <v>37</v>
      </c>
      <c r="B19" s="96">
        <v>21</v>
      </c>
      <c r="C19" s="96">
        <v>453</v>
      </c>
      <c r="D19" s="97" t="s">
        <v>75</v>
      </c>
      <c r="E19" s="98"/>
      <c r="F19" s="99"/>
      <c r="G19" s="49">
        <v>25550000</v>
      </c>
      <c r="H19" s="50"/>
      <c r="I19" s="51"/>
      <c r="J19" s="52">
        <f>(G19+I19)-H19</f>
        <v>25550000</v>
      </c>
      <c r="K19" s="100">
        <v>1818653</v>
      </c>
      <c r="L19" s="101">
        <v>2129167</v>
      </c>
      <c r="M19" s="102">
        <v>2000000</v>
      </c>
      <c r="N19" s="102"/>
      <c r="O19" s="54"/>
      <c r="P19" s="54"/>
      <c r="Q19" s="54"/>
      <c r="R19" s="54"/>
      <c r="S19" s="54"/>
      <c r="T19" s="54"/>
      <c r="U19" s="54"/>
      <c r="V19" s="55"/>
      <c r="W19" s="56">
        <f>SUM(K19:V19)</f>
        <v>5947820</v>
      </c>
      <c r="X19" s="88">
        <f>J19-W19</f>
        <v>19602180</v>
      </c>
    </row>
    <row r="20" spans="1:25" ht="6.75" customHeight="1" x14ac:dyDescent="0.25">
      <c r="A20" s="335"/>
      <c r="B20" s="103"/>
      <c r="C20" s="103"/>
      <c r="D20" s="104"/>
      <c r="E20" s="105"/>
      <c r="F20" s="106"/>
      <c r="G20" s="107"/>
      <c r="H20" s="108"/>
      <c r="I20" s="109"/>
      <c r="J20" s="110"/>
      <c r="K20" s="108"/>
      <c r="L20" s="111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14"/>
      <c r="X20" s="115"/>
    </row>
    <row r="21" spans="1:25" x14ac:dyDescent="0.25">
      <c r="A21" s="336"/>
      <c r="B21" s="116">
        <v>21</v>
      </c>
      <c r="C21" s="116">
        <v>533</v>
      </c>
      <c r="D21" s="117" t="s">
        <v>75</v>
      </c>
      <c r="E21" s="118"/>
      <c r="F21" s="119"/>
      <c r="G21" s="120">
        <v>6000000</v>
      </c>
      <c r="H21" s="121"/>
      <c r="I21" s="122"/>
      <c r="J21" s="123">
        <f>(G21+I21)-H21</f>
        <v>6000000</v>
      </c>
      <c r="K21" s="124">
        <v>1000000</v>
      </c>
      <c r="L21" s="125">
        <v>500000</v>
      </c>
      <c r="M21" s="126">
        <v>500000</v>
      </c>
      <c r="N21" s="126"/>
      <c r="O21" s="127"/>
      <c r="P21" s="127"/>
      <c r="Q21" s="127"/>
      <c r="R21" s="127"/>
      <c r="S21" s="127"/>
      <c r="T21" s="127"/>
      <c r="U21" s="127"/>
      <c r="V21" s="128"/>
      <c r="W21" s="129">
        <f t="shared" ref="W21" si="6">SUM(K21:V21)</f>
        <v>2000000</v>
      </c>
      <c r="X21" s="130">
        <f>J21-W21</f>
        <v>4000000</v>
      </c>
    </row>
    <row r="22" spans="1:25" ht="15.75" thickBot="1" x14ac:dyDescent="0.3">
      <c r="A22" s="337"/>
      <c r="B22" s="131"/>
      <c r="C22" s="131"/>
      <c r="D22" s="132"/>
      <c r="E22" s="133"/>
      <c r="F22" s="134"/>
      <c r="G22" s="63"/>
      <c r="H22" s="64"/>
      <c r="I22" s="65"/>
      <c r="J22" s="66"/>
      <c r="K22" s="135"/>
      <c r="L22" s="136"/>
      <c r="M22" s="137"/>
      <c r="N22" s="137"/>
      <c r="O22" s="68"/>
      <c r="P22" s="68"/>
      <c r="Q22" s="68"/>
      <c r="R22" s="68"/>
      <c r="S22" s="68"/>
      <c r="T22" s="68"/>
      <c r="U22" s="68"/>
      <c r="V22" s="69"/>
      <c r="W22" s="70"/>
      <c r="X22" s="71"/>
    </row>
    <row r="23" spans="1:25" ht="26.25" thickBot="1" x14ac:dyDescent="0.3">
      <c r="A23" s="72" t="s">
        <v>38</v>
      </c>
      <c r="B23" s="73"/>
      <c r="C23" s="73"/>
      <c r="D23" s="73"/>
      <c r="E23" s="74"/>
      <c r="F23" s="75"/>
      <c r="G23" s="76">
        <f>SUM(G24:G26)</f>
        <v>3500000</v>
      </c>
      <c r="H23" s="77">
        <f t="shared" ref="H23:X23" si="7">SUM(H24:H26)</f>
        <v>0</v>
      </c>
      <c r="I23" s="78">
        <f t="shared" si="7"/>
        <v>0</v>
      </c>
      <c r="J23" s="79">
        <f t="shared" si="7"/>
        <v>3500000</v>
      </c>
      <c r="K23" s="77">
        <f t="shared" si="7"/>
        <v>500000</v>
      </c>
      <c r="L23" s="80">
        <f t="shared" si="7"/>
        <v>125000</v>
      </c>
      <c r="M23" s="80">
        <f t="shared" si="7"/>
        <v>125000</v>
      </c>
      <c r="N23" s="80">
        <f t="shared" si="7"/>
        <v>0</v>
      </c>
      <c r="O23" s="80">
        <f t="shared" si="7"/>
        <v>0</v>
      </c>
      <c r="P23" s="80">
        <f t="shared" si="7"/>
        <v>0</v>
      </c>
      <c r="Q23" s="80">
        <f t="shared" si="7"/>
        <v>0</v>
      </c>
      <c r="R23" s="80">
        <f t="shared" si="7"/>
        <v>0</v>
      </c>
      <c r="S23" s="80">
        <f t="shared" si="7"/>
        <v>0</v>
      </c>
      <c r="T23" s="80">
        <f t="shared" si="7"/>
        <v>0</v>
      </c>
      <c r="U23" s="80">
        <f t="shared" si="7"/>
        <v>0</v>
      </c>
      <c r="V23" s="78">
        <f t="shared" si="7"/>
        <v>0</v>
      </c>
      <c r="W23" s="79">
        <f t="shared" si="7"/>
        <v>750000</v>
      </c>
      <c r="X23" s="81">
        <f t="shared" si="7"/>
        <v>2750000</v>
      </c>
    </row>
    <row r="24" spans="1:25" ht="23.25" x14ac:dyDescent="0.25">
      <c r="A24" s="44" t="s">
        <v>39</v>
      </c>
      <c r="B24" s="45">
        <v>11</v>
      </c>
      <c r="C24" s="46">
        <v>461</v>
      </c>
      <c r="D24" s="46" t="s">
        <v>33</v>
      </c>
      <c r="E24" s="47"/>
      <c r="F24" s="48"/>
      <c r="G24" s="49">
        <v>1500000</v>
      </c>
      <c r="H24" s="50"/>
      <c r="I24" s="51"/>
      <c r="J24" s="52">
        <f>(G24+I24)-H24</f>
        <v>1500000</v>
      </c>
      <c r="K24" s="50">
        <v>500000</v>
      </c>
      <c r="L24" s="53">
        <v>125000</v>
      </c>
      <c r="M24" s="54">
        <v>125000</v>
      </c>
      <c r="N24" s="54"/>
      <c r="O24" s="54"/>
      <c r="P24" s="54"/>
      <c r="Q24" s="54"/>
      <c r="R24" s="54"/>
      <c r="S24" s="54"/>
      <c r="T24" s="54"/>
      <c r="U24" s="54"/>
      <c r="V24" s="55"/>
      <c r="W24" s="56">
        <f>SUM(K24:V24)</f>
        <v>750000</v>
      </c>
      <c r="X24" s="88">
        <f>J24-W24</f>
        <v>750000</v>
      </c>
    </row>
    <row r="25" spans="1:25" ht="6" customHeight="1" x14ac:dyDescent="0.25">
      <c r="A25" s="89"/>
      <c r="B25" s="138"/>
      <c r="C25" s="139"/>
      <c r="D25" s="139"/>
      <c r="E25" s="140"/>
      <c r="F25" s="141"/>
      <c r="G25" s="142"/>
      <c r="H25" s="143"/>
      <c r="I25" s="144"/>
      <c r="J25" s="145"/>
      <c r="K25" s="143"/>
      <c r="L25" s="146"/>
      <c r="M25" s="147"/>
      <c r="N25" s="147"/>
      <c r="O25" s="147"/>
      <c r="P25" s="147"/>
      <c r="Q25" s="147"/>
      <c r="R25" s="147"/>
      <c r="S25" s="147"/>
      <c r="T25" s="147"/>
      <c r="U25" s="147"/>
      <c r="V25" s="148"/>
      <c r="W25" s="149"/>
      <c r="X25" s="150"/>
    </row>
    <row r="26" spans="1:25" x14ac:dyDescent="0.25">
      <c r="A26" s="151"/>
      <c r="B26" s="152">
        <v>61</v>
      </c>
      <c r="C26" s="153">
        <v>461</v>
      </c>
      <c r="D26" s="153" t="s">
        <v>33</v>
      </c>
      <c r="E26" s="154" t="s">
        <v>40</v>
      </c>
      <c r="F26" s="155" t="s">
        <v>41</v>
      </c>
      <c r="G26" s="156">
        <v>2000000</v>
      </c>
      <c r="H26" s="157"/>
      <c r="I26" s="158"/>
      <c r="J26" s="159">
        <f>(G26+I26)-H26</f>
        <v>2000000</v>
      </c>
      <c r="K26" s="157"/>
      <c r="L26" s="160"/>
      <c r="M26" s="161"/>
      <c r="N26" s="161"/>
      <c r="O26" s="161"/>
      <c r="P26" s="161"/>
      <c r="Q26" s="161"/>
      <c r="R26" s="161"/>
      <c r="S26" s="161"/>
      <c r="T26" s="161"/>
      <c r="U26" s="161"/>
      <c r="V26" s="162"/>
      <c r="W26" s="163">
        <f t="shared" ref="W26" si="8">SUM(K26:V26)</f>
        <v>0</v>
      </c>
      <c r="X26" s="164">
        <f>J26-W26</f>
        <v>2000000</v>
      </c>
    </row>
    <row r="27" spans="1:25" ht="15.75" thickBot="1" x14ac:dyDescent="0.3">
      <c r="A27" s="165"/>
      <c r="B27" s="59"/>
      <c r="C27" s="60"/>
      <c r="D27" s="60"/>
      <c r="E27" s="61"/>
      <c r="F27" s="62"/>
      <c r="G27" s="63"/>
      <c r="H27" s="64"/>
      <c r="I27" s="65"/>
      <c r="J27" s="66"/>
      <c r="K27" s="64"/>
      <c r="L27" s="166"/>
      <c r="M27" s="68"/>
      <c r="N27" s="68"/>
      <c r="O27" s="68"/>
      <c r="P27" s="68"/>
      <c r="Q27" s="68"/>
      <c r="R27" s="68"/>
      <c r="S27" s="68"/>
      <c r="T27" s="68"/>
      <c r="U27" s="68"/>
      <c r="V27" s="69"/>
      <c r="W27" s="70"/>
      <c r="X27" s="71"/>
    </row>
    <row r="28" spans="1:25" ht="39" thickBot="1" x14ac:dyDescent="0.3">
      <c r="A28" s="72" t="s">
        <v>42</v>
      </c>
      <c r="B28" s="73"/>
      <c r="C28" s="73"/>
      <c r="D28" s="73"/>
      <c r="E28" s="74"/>
      <c r="F28" s="75"/>
      <c r="G28" s="76">
        <f>SUM(G29:G29)</f>
        <v>7000000</v>
      </c>
      <c r="H28" s="77"/>
      <c r="I28" s="78">
        <f t="shared" ref="I28:X28" si="9">SUM(I29:I29)</f>
        <v>0</v>
      </c>
      <c r="J28" s="79">
        <f t="shared" si="9"/>
        <v>7000000</v>
      </c>
      <c r="K28" s="167">
        <f t="shared" si="9"/>
        <v>583334</v>
      </c>
      <c r="L28" s="168">
        <f t="shared" si="9"/>
        <v>584000</v>
      </c>
      <c r="M28" s="80">
        <f t="shared" si="9"/>
        <v>584000</v>
      </c>
      <c r="N28" s="80">
        <f t="shared" si="9"/>
        <v>0</v>
      </c>
      <c r="O28" s="80">
        <f t="shared" si="9"/>
        <v>0</v>
      </c>
      <c r="P28" s="80">
        <f t="shared" si="9"/>
        <v>0</v>
      </c>
      <c r="Q28" s="80">
        <f t="shared" si="9"/>
        <v>0</v>
      </c>
      <c r="R28" s="80">
        <f t="shared" si="9"/>
        <v>0</v>
      </c>
      <c r="S28" s="80">
        <f t="shared" si="9"/>
        <v>0</v>
      </c>
      <c r="T28" s="80">
        <f t="shared" si="9"/>
        <v>0</v>
      </c>
      <c r="U28" s="80">
        <f t="shared" si="9"/>
        <v>0</v>
      </c>
      <c r="V28" s="78">
        <f t="shared" si="9"/>
        <v>0</v>
      </c>
      <c r="W28" s="79">
        <f>SUM(W29:W29)</f>
        <v>1751334</v>
      </c>
      <c r="X28" s="81">
        <f t="shared" si="9"/>
        <v>5248666</v>
      </c>
    </row>
    <row r="29" spans="1:25" ht="23.25" x14ac:dyDescent="0.25">
      <c r="A29" s="44" t="s">
        <v>43</v>
      </c>
      <c r="B29" s="45">
        <v>21</v>
      </c>
      <c r="C29" s="46">
        <v>461</v>
      </c>
      <c r="D29" s="46" t="s">
        <v>33</v>
      </c>
      <c r="E29" s="47"/>
      <c r="F29" s="48"/>
      <c r="G29" s="49">
        <v>7000000</v>
      </c>
      <c r="H29" s="50"/>
      <c r="I29" s="51"/>
      <c r="J29" s="52">
        <f>(G29+I29)-H29</f>
        <v>7000000</v>
      </c>
      <c r="K29" s="50">
        <v>583334</v>
      </c>
      <c r="L29" s="53">
        <v>584000</v>
      </c>
      <c r="M29" s="54">
        <v>584000</v>
      </c>
      <c r="N29" s="54"/>
      <c r="O29" s="54"/>
      <c r="P29" s="54"/>
      <c r="Q29" s="54"/>
      <c r="R29" s="54"/>
      <c r="S29" s="54"/>
      <c r="T29" s="54"/>
      <c r="U29" s="54"/>
      <c r="V29" s="55"/>
      <c r="W29" s="56">
        <f>SUM(K29:V29)</f>
        <v>1751334</v>
      </c>
      <c r="X29" s="88">
        <f>J29-W29</f>
        <v>5248666</v>
      </c>
    </row>
    <row r="30" spans="1:25" ht="15.75" thickBot="1" x14ac:dyDescent="0.3">
      <c r="A30" s="89"/>
      <c r="B30" s="59"/>
      <c r="C30" s="60"/>
      <c r="D30" s="60"/>
      <c r="E30" s="61"/>
      <c r="F30" s="62"/>
      <c r="G30" s="63"/>
      <c r="H30" s="64"/>
      <c r="I30" s="65"/>
      <c r="J30" s="66"/>
      <c r="K30" s="64"/>
      <c r="L30" s="16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/>
    </row>
    <row r="31" spans="1:25" ht="26.25" thickBot="1" x14ac:dyDescent="0.3">
      <c r="A31" s="72" t="s">
        <v>44</v>
      </c>
      <c r="B31" s="169"/>
      <c r="C31" s="170"/>
      <c r="D31" s="170"/>
      <c r="E31" s="171"/>
      <c r="F31" s="172"/>
      <c r="G31" s="173">
        <f>SUM(G32:G34)</f>
        <v>116365561</v>
      </c>
      <c r="H31" s="174">
        <f t="shared" ref="H31:X31" si="10">SUM(H32:H34)</f>
        <v>0</v>
      </c>
      <c r="I31" s="175">
        <f t="shared" si="10"/>
        <v>0</v>
      </c>
      <c r="J31" s="176">
        <f t="shared" si="10"/>
        <v>116365561</v>
      </c>
      <c r="K31" s="174">
        <f t="shared" si="10"/>
        <v>5450000</v>
      </c>
      <c r="L31" s="177">
        <f t="shared" si="10"/>
        <v>5000000</v>
      </c>
      <c r="M31" s="177">
        <f t="shared" si="10"/>
        <v>0</v>
      </c>
      <c r="N31" s="177">
        <f t="shared" si="10"/>
        <v>0</v>
      </c>
      <c r="O31" s="177">
        <f t="shared" si="10"/>
        <v>0</v>
      </c>
      <c r="P31" s="177">
        <f t="shared" si="10"/>
        <v>0</v>
      </c>
      <c r="Q31" s="177">
        <f t="shared" si="10"/>
        <v>0</v>
      </c>
      <c r="R31" s="177">
        <f t="shared" si="10"/>
        <v>0</v>
      </c>
      <c r="S31" s="177">
        <f t="shared" si="10"/>
        <v>0</v>
      </c>
      <c r="T31" s="177">
        <f t="shared" si="10"/>
        <v>0</v>
      </c>
      <c r="U31" s="177">
        <f t="shared" si="10"/>
        <v>0</v>
      </c>
      <c r="V31" s="175">
        <f t="shared" si="10"/>
        <v>0</v>
      </c>
      <c r="W31" s="176">
        <f t="shared" si="10"/>
        <v>5450000</v>
      </c>
      <c r="X31" s="178">
        <f t="shared" si="10"/>
        <v>110915561</v>
      </c>
    </row>
    <row r="32" spans="1:25" ht="23.25" x14ac:dyDescent="0.25">
      <c r="A32" s="179" t="s">
        <v>45</v>
      </c>
      <c r="B32" s="59">
        <v>21</v>
      </c>
      <c r="C32" s="60">
        <v>453</v>
      </c>
      <c r="D32" s="60" t="s">
        <v>33</v>
      </c>
      <c r="E32" s="61"/>
      <c r="F32" s="62"/>
      <c r="G32" s="63">
        <v>43723397</v>
      </c>
      <c r="H32" s="64"/>
      <c r="I32" s="65"/>
      <c r="J32" s="66">
        <f>(G32+I32)-H32</f>
        <v>43723397</v>
      </c>
      <c r="K32" s="135">
        <v>3000000</v>
      </c>
      <c r="L32" s="136">
        <v>2000000</v>
      </c>
      <c r="M32" s="68"/>
      <c r="N32" s="68"/>
      <c r="O32" s="68"/>
      <c r="P32" s="68"/>
      <c r="Q32" s="68"/>
      <c r="R32" s="68"/>
      <c r="S32" s="68"/>
      <c r="T32" s="68"/>
      <c r="U32" s="68"/>
      <c r="V32" s="69"/>
      <c r="W32" s="70"/>
      <c r="X32" s="71">
        <f>J32-W32</f>
        <v>43723397</v>
      </c>
    </row>
    <row r="33" spans="1:24" ht="6" customHeight="1" x14ac:dyDescent="0.25">
      <c r="A33" s="338"/>
      <c r="B33" s="180"/>
      <c r="C33" s="181"/>
      <c r="D33" s="181"/>
      <c r="E33" s="182"/>
      <c r="F33" s="183"/>
      <c r="G33" s="107"/>
      <c r="H33" s="108"/>
      <c r="I33" s="109"/>
      <c r="J33" s="110"/>
      <c r="K33" s="184"/>
      <c r="L33" s="111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114"/>
      <c r="X33" s="115"/>
    </row>
    <row r="34" spans="1:24" x14ac:dyDescent="0.25">
      <c r="A34" s="336"/>
      <c r="B34" s="185">
        <v>21</v>
      </c>
      <c r="C34" s="186">
        <v>533</v>
      </c>
      <c r="D34" s="186" t="s">
        <v>33</v>
      </c>
      <c r="E34" s="187"/>
      <c r="F34" s="188"/>
      <c r="G34" s="120">
        <v>72642164</v>
      </c>
      <c r="H34" s="121"/>
      <c r="I34" s="122"/>
      <c r="J34" s="123">
        <f>(G34+I34)-H34</f>
        <v>72642164</v>
      </c>
      <c r="K34" s="124">
        <v>2450000</v>
      </c>
      <c r="L34" s="125">
        <v>3000000</v>
      </c>
      <c r="M34" s="127"/>
      <c r="N34" s="127"/>
      <c r="O34" s="127"/>
      <c r="P34" s="127"/>
      <c r="Q34" s="127"/>
      <c r="R34" s="127"/>
      <c r="S34" s="127"/>
      <c r="T34" s="127"/>
      <c r="U34" s="127"/>
      <c r="V34" s="128"/>
      <c r="W34" s="129">
        <f>SUM(K34:V34)</f>
        <v>5450000</v>
      </c>
      <c r="X34" s="130">
        <f>J34-W34</f>
        <v>67192164</v>
      </c>
    </row>
    <row r="35" spans="1:24" ht="15.75" thickBot="1" x14ac:dyDescent="0.3">
      <c r="A35" s="339"/>
      <c r="B35" s="59"/>
      <c r="C35" s="60"/>
      <c r="D35" s="60"/>
      <c r="E35" s="61"/>
      <c r="F35" s="62"/>
      <c r="G35" s="63"/>
      <c r="H35" s="64"/>
      <c r="I35" s="65"/>
      <c r="J35" s="66"/>
      <c r="K35" s="64"/>
      <c r="L35" s="166"/>
      <c r="M35" s="68"/>
      <c r="N35" s="68"/>
      <c r="O35" s="68"/>
      <c r="P35" s="189"/>
      <c r="Q35" s="68"/>
      <c r="R35" s="68"/>
      <c r="S35" s="68"/>
      <c r="T35" s="68"/>
      <c r="U35" s="68"/>
      <c r="V35" s="69"/>
      <c r="W35" s="70"/>
      <c r="X35" s="71"/>
    </row>
    <row r="36" spans="1:24" ht="63.75" customHeight="1" thickTop="1" thickBot="1" x14ac:dyDescent="0.35">
      <c r="A36" s="190" t="s">
        <v>46</v>
      </c>
      <c r="B36" s="340" t="s">
        <v>30</v>
      </c>
      <c r="C36" s="341"/>
      <c r="D36" s="341"/>
      <c r="E36" s="341"/>
      <c r="F36" s="342"/>
      <c r="G36" s="191">
        <f>SUM(G37+G40+G43+G46+G49+G52+G57+G60+G65+G68+G74+G71)</f>
        <v>22961919</v>
      </c>
      <c r="H36" s="192">
        <f t="shared" ref="H36:X36" si="11">SUM(H37+H40+H43+H46+H49+H52+H57+H60+H65+H68+H74+H71)</f>
        <v>0</v>
      </c>
      <c r="I36" s="193">
        <f t="shared" si="11"/>
        <v>0</v>
      </c>
      <c r="J36" s="194">
        <f t="shared" si="11"/>
        <v>22961919</v>
      </c>
      <c r="K36" s="192">
        <f t="shared" si="11"/>
        <v>644843.4</v>
      </c>
      <c r="L36" s="195">
        <f t="shared" si="11"/>
        <v>568175.34</v>
      </c>
      <c r="M36" s="195">
        <f t="shared" si="11"/>
        <v>1420987.79</v>
      </c>
      <c r="N36" s="195">
        <f t="shared" si="11"/>
        <v>0</v>
      </c>
      <c r="O36" s="195">
        <f t="shared" si="11"/>
        <v>0</v>
      </c>
      <c r="P36" s="195">
        <f t="shared" si="11"/>
        <v>0</v>
      </c>
      <c r="Q36" s="195">
        <f t="shared" si="11"/>
        <v>0</v>
      </c>
      <c r="R36" s="195">
        <f t="shared" si="11"/>
        <v>0</v>
      </c>
      <c r="S36" s="195">
        <f t="shared" si="11"/>
        <v>0</v>
      </c>
      <c r="T36" s="195">
        <f t="shared" si="11"/>
        <v>0</v>
      </c>
      <c r="U36" s="195">
        <f t="shared" si="11"/>
        <v>0</v>
      </c>
      <c r="V36" s="193">
        <f t="shared" si="11"/>
        <v>0</v>
      </c>
      <c r="W36" s="194">
        <f t="shared" si="11"/>
        <v>1769376.53</v>
      </c>
      <c r="X36" s="196">
        <f t="shared" si="11"/>
        <v>21192542.469999999</v>
      </c>
    </row>
    <row r="37" spans="1:24" ht="27" thickTop="1" thickBot="1" x14ac:dyDescent="0.3">
      <c r="A37" s="34" t="s">
        <v>47</v>
      </c>
      <c r="B37" s="197"/>
      <c r="C37" s="198"/>
      <c r="D37" s="198"/>
      <c r="E37" s="199"/>
      <c r="F37" s="200"/>
      <c r="G37" s="201">
        <f>SUM(G38)</f>
        <v>3350000</v>
      </c>
      <c r="H37" s="202">
        <f t="shared" ref="H37:X37" si="12">SUM(H38)</f>
        <v>0</v>
      </c>
      <c r="I37" s="203">
        <f t="shared" si="12"/>
        <v>0</v>
      </c>
      <c r="J37" s="204">
        <f t="shared" si="12"/>
        <v>3350000</v>
      </c>
      <c r="K37" s="202">
        <f t="shared" si="12"/>
        <v>194455.4</v>
      </c>
      <c r="L37" s="205">
        <f t="shared" si="12"/>
        <v>194397.34</v>
      </c>
      <c r="M37" s="205">
        <f t="shared" si="12"/>
        <v>189690.79</v>
      </c>
      <c r="N37" s="205">
        <f t="shared" si="12"/>
        <v>0</v>
      </c>
      <c r="O37" s="205">
        <f t="shared" si="12"/>
        <v>0</v>
      </c>
      <c r="P37" s="205">
        <f t="shared" si="12"/>
        <v>0</v>
      </c>
      <c r="Q37" s="205">
        <f t="shared" si="12"/>
        <v>0</v>
      </c>
      <c r="R37" s="205">
        <f t="shared" si="12"/>
        <v>0</v>
      </c>
      <c r="S37" s="205">
        <f t="shared" si="12"/>
        <v>0</v>
      </c>
      <c r="T37" s="205">
        <f t="shared" si="12"/>
        <v>0</v>
      </c>
      <c r="U37" s="205">
        <f t="shared" si="12"/>
        <v>0</v>
      </c>
      <c r="V37" s="203">
        <f t="shared" si="12"/>
        <v>0</v>
      </c>
      <c r="W37" s="204">
        <f t="shared" si="12"/>
        <v>578543.53</v>
      </c>
      <c r="X37" s="206">
        <f t="shared" si="12"/>
        <v>2771456.4699999997</v>
      </c>
    </row>
    <row r="38" spans="1:24" ht="34.5" x14ac:dyDescent="0.25">
      <c r="A38" s="44" t="s">
        <v>48</v>
      </c>
      <c r="B38" s="45">
        <v>11</v>
      </c>
      <c r="C38" s="46">
        <v>435</v>
      </c>
      <c r="D38" s="46" t="s">
        <v>33</v>
      </c>
      <c r="E38" s="47"/>
      <c r="F38" s="48"/>
      <c r="G38" s="207">
        <v>3350000</v>
      </c>
      <c r="H38" s="50"/>
      <c r="I38" s="51"/>
      <c r="J38" s="52">
        <f>(G38+I38)-H38</f>
        <v>3350000</v>
      </c>
      <c r="K38" s="50">
        <v>194455.4</v>
      </c>
      <c r="L38" s="53">
        <v>194397.34</v>
      </c>
      <c r="M38" s="54">
        <v>189690.79</v>
      </c>
      <c r="N38" s="54"/>
      <c r="O38" s="54"/>
      <c r="P38" s="54"/>
      <c r="Q38" s="54"/>
      <c r="R38" s="54"/>
      <c r="S38" s="54"/>
      <c r="T38" s="54"/>
      <c r="U38" s="54"/>
      <c r="V38" s="55"/>
      <c r="W38" s="56">
        <f>SUM(K38:V38)</f>
        <v>578543.53</v>
      </c>
      <c r="X38" s="88">
        <f>J38-W38</f>
        <v>2771456.4699999997</v>
      </c>
    </row>
    <row r="39" spans="1:24" ht="15.75" thickBot="1" x14ac:dyDescent="0.3">
      <c r="A39" s="208"/>
      <c r="B39" s="59"/>
      <c r="C39" s="60"/>
      <c r="D39" s="60"/>
      <c r="E39" s="61"/>
      <c r="F39" s="62"/>
      <c r="G39" s="63"/>
      <c r="H39" s="64"/>
      <c r="I39" s="65"/>
      <c r="J39" s="66"/>
      <c r="K39" s="67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9"/>
      <c r="W39" s="70"/>
      <c r="X39" s="71"/>
    </row>
    <row r="40" spans="1:24" ht="26.25" thickBot="1" x14ac:dyDescent="0.3">
      <c r="A40" s="72" t="s">
        <v>49</v>
      </c>
      <c r="B40" s="169"/>
      <c r="C40" s="170"/>
      <c r="D40" s="170"/>
      <c r="E40" s="171"/>
      <c r="F40" s="172"/>
      <c r="G40" s="173">
        <f t="shared" ref="G40:X40" si="13">SUM(G41:G41)</f>
        <v>500000</v>
      </c>
      <c r="H40" s="174">
        <f t="shared" si="13"/>
        <v>0</v>
      </c>
      <c r="I40" s="175">
        <f t="shared" si="13"/>
        <v>0</v>
      </c>
      <c r="J40" s="176">
        <f t="shared" si="13"/>
        <v>500000</v>
      </c>
      <c r="K40" s="174">
        <f t="shared" si="13"/>
        <v>0</v>
      </c>
      <c r="L40" s="177">
        <f t="shared" si="13"/>
        <v>0</v>
      </c>
      <c r="M40" s="177">
        <f t="shared" si="13"/>
        <v>0</v>
      </c>
      <c r="N40" s="177">
        <f t="shared" si="13"/>
        <v>0</v>
      </c>
      <c r="O40" s="177">
        <f t="shared" si="13"/>
        <v>0</v>
      </c>
      <c r="P40" s="177">
        <f t="shared" si="13"/>
        <v>0</v>
      </c>
      <c r="Q40" s="177">
        <f t="shared" si="13"/>
        <v>0</v>
      </c>
      <c r="R40" s="177">
        <f t="shared" si="13"/>
        <v>0</v>
      </c>
      <c r="S40" s="177">
        <f t="shared" si="13"/>
        <v>0</v>
      </c>
      <c r="T40" s="177">
        <f t="shared" si="13"/>
        <v>0</v>
      </c>
      <c r="U40" s="177">
        <f t="shared" si="13"/>
        <v>0</v>
      </c>
      <c r="V40" s="175">
        <f t="shared" si="13"/>
        <v>0</v>
      </c>
      <c r="W40" s="176">
        <f t="shared" si="13"/>
        <v>0</v>
      </c>
      <c r="X40" s="178">
        <f t="shared" si="13"/>
        <v>500000</v>
      </c>
    </row>
    <row r="41" spans="1:24" ht="23.25" x14ac:dyDescent="0.25">
      <c r="A41" s="44" t="s">
        <v>50</v>
      </c>
      <c r="B41" s="45">
        <v>11</v>
      </c>
      <c r="C41" s="46">
        <v>435</v>
      </c>
      <c r="D41" s="46" t="s">
        <v>33</v>
      </c>
      <c r="E41" s="47"/>
      <c r="F41" s="48"/>
      <c r="G41" s="207">
        <v>500000</v>
      </c>
      <c r="H41" s="50"/>
      <c r="I41" s="51"/>
      <c r="J41" s="52">
        <f>(G41+I41)-H41</f>
        <v>500000</v>
      </c>
      <c r="K41" s="50"/>
      <c r="L41" s="53"/>
      <c r="M41" s="54"/>
      <c r="N41" s="54"/>
      <c r="O41" s="54"/>
      <c r="P41" s="54"/>
      <c r="Q41" s="54"/>
      <c r="R41" s="54"/>
      <c r="S41" s="54"/>
      <c r="T41" s="54"/>
      <c r="U41" s="54"/>
      <c r="V41" s="55"/>
      <c r="W41" s="56">
        <f>SUM(K41:V41)</f>
        <v>0</v>
      </c>
      <c r="X41" s="88">
        <f>J41-W41</f>
        <v>500000</v>
      </c>
    </row>
    <row r="42" spans="1:24" ht="15.75" thickBot="1" x14ac:dyDescent="0.3">
      <c r="A42" s="89"/>
      <c r="B42" s="59"/>
      <c r="C42" s="60"/>
      <c r="D42" s="60"/>
      <c r="E42" s="61"/>
      <c r="F42" s="62"/>
      <c r="G42" s="63"/>
      <c r="H42" s="64"/>
      <c r="I42" s="65"/>
      <c r="J42" s="66"/>
      <c r="K42" s="67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70"/>
      <c r="X42" s="71"/>
    </row>
    <row r="43" spans="1:24" ht="26.25" thickBot="1" x14ac:dyDescent="0.3">
      <c r="A43" s="72" t="s">
        <v>51</v>
      </c>
      <c r="B43" s="169"/>
      <c r="C43" s="170"/>
      <c r="D43" s="170"/>
      <c r="E43" s="171"/>
      <c r="F43" s="172"/>
      <c r="G43" s="173">
        <f>SUM(G44)</f>
        <v>584700</v>
      </c>
      <c r="H43" s="174">
        <f t="shared" ref="H43:X43" si="14">SUM(H44)</f>
        <v>0</v>
      </c>
      <c r="I43" s="175">
        <f t="shared" si="14"/>
        <v>0</v>
      </c>
      <c r="J43" s="176">
        <f t="shared" si="14"/>
        <v>584700</v>
      </c>
      <c r="K43" s="174">
        <f t="shared" si="14"/>
        <v>0</v>
      </c>
      <c r="L43" s="177">
        <f t="shared" si="14"/>
        <v>0</v>
      </c>
      <c r="M43" s="177">
        <f t="shared" si="14"/>
        <v>0</v>
      </c>
      <c r="N43" s="177">
        <f t="shared" si="14"/>
        <v>0</v>
      </c>
      <c r="O43" s="177">
        <f t="shared" si="14"/>
        <v>0</v>
      </c>
      <c r="P43" s="177">
        <f t="shared" si="14"/>
        <v>0</v>
      </c>
      <c r="Q43" s="177">
        <f t="shared" si="14"/>
        <v>0</v>
      </c>
      <c r="R43" s="177">
        <f t="shared" si="14"/>
        <v>0</v>
      </c>
      <c r="S43" s="177">
        <f t="shared" si="14"/>
        <v>0</v>
      </c>
      <c r="T43" s="177">
        <f t="shared" si="14"/>
        <v>0</v>
      </c>
      <c r="U43" s="177">
        <f t="shared" si="14"/>
        <v>0</v>
      </c>
      <c r="V43" s="175">
        <f t="shared" si="14"/>
        <v>0</v>
      </c>
      <c r="W43" s="176">
        <f t="shared" si="14"/>
        <v>0</v>
      </c>
      <c r="X43" s="178">
        <f t="shared" si="14"/>
        <v>584700</v>
      </c>
    </row>
    <row r="44" spans="1:24" ht="23.25" x14ac:dyDescent="0.25">
      <c r="A44" s="44" t="s">
        <v>52</v>
      </c>
      <c r="B44" s="45">
        <v>11</v>
      </c>
      <c r="C44" s="46">
        <v>472</v>
      </c>
      <c r="D44" s="46" t="s">
        <v>33</v>
      </c>
      <c r="E44" s="47"/>
      <c r="F44" s="48"/>
      <c r="G44" s="207">
        <v>584700</v>
      </c>
      <c r="H44" s="50"/>
      <c r="I44" s="51"/>
      <c r="J44" s="52">
        <f>(G44+I44)-H44</f>
        <v>584700</v>
      </c>
      <c r="K44" s="209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5"/>
      <c r="W44" s="56">
        <f>SUM(K44:V44)</f>
        <v>0</v>
      </c>
      <c r="X44" s="88">
        <f>J44-W44</f>
        <v>584700</v>
      </c>
    </row>
    <row r="45" spans="1:24" ht="15.75" thickBot="1" x14ac:dyDescent="0.3">
      <c r="A45" s="208"/>
      <c r="B45" s="59"/>
      <c r="C45" s="60"/>
      <c r="D45" s="60"/>
      <c r="E45" s="61"/>
      <c r="F45" s="62"/>
      <c r="G45" s="63"/>
      <c r="H45" s="64"/>
      <c r="I45" s="65"/>
      <c r="J45" s="66"/>
      <c r="K45" s="67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9"/>
      <c r="W45" s="70"/>
      <c r="X45" s="71"/>
    </row>
    <row r="46" spans="1:24" ht="26.25" thickBot="1" x14ac:dyDescent="0.3">
      <c r="A46" s="72" t="s">
        <v>53</v>
      </c>
      <c r="B46" s="169"/>
      <c r="C46" s="170"/>
      <c r="D46" s="170"/>
      <c r="E46" s="171"/>
      <c r="F46" s="172"/>
      <c r="G46" s="173">
        <f>SUM(G47)</f>
        <v>2000000</v>
      </c>
      <c r="H46" s="174">
        <f t="shared" ref="H46:X46" si="15">SUM(H47)</f>
        <v>0</v>
      </c>
      <c r="I46" s="175">
        <f t="shared" si="15"/>
        <v>0</v>
      </c>
      <c r="J46" s="176">
        <f t="shared" si="15"/>
        <v>2000000</v>
      </c>
      <c r="K46" s="174">
        <f t="shared" si="15"/>
        <v>250388</v>
      </c>
      <c r="L46" s="177">
        <f t="shared" si="15"/>
        <v>173778</v>
      </c>
      <c r="M46" s="177">
        <f t="shared" si="15"/>
        <v>166667</v>
      </c>
      <c r="N46" s="177">
        <f t="shared" si="15"/>
        <v>0</v>
      </c>
      <c r="O46" s="177">
        <f t="shared" si="15"/>
        <v>0</v>
      </c>
      <c r="P46" s="177">
        <f t="shared" si="15"/>
        <v>0</v>
      </c>
      <c r="Q46" s="177">
        <f t="shared" si="15"/>
        <v>0</v>
      </c>
      <c r="R46" s="177">
        <f t="shared" si="15"/>
        <v>0</v>
      </c>
      <c r="S46" s="177">
        <f t="shared" si="15"/>
        <v>0</v>
      </c>
      <c r="T46" s="177">
        <f t="shared" si="15"/>
        <v>0</v>
      </c>
      <c r="U46" s="177">
        <f t="shared" si="15"/>
        <v>0</v>
      </c>
      <c r="V46" s="175">
        <f t="shared" si="15"/>
        <v>0</v>
      </c>
      <c r="W46" s="176">
        <f t="shared" si="15"/>
        <v>590833</v>
      </c>
      <c r="X46" s="178">
        <f t="shared" si="15"/>
        <v>1409167</v>
      </c>
    </row>
    <row r="47" spans="1:24" ht="34.5" x14ac:dyDescent="0.25">
      <c r="A47" s="44" t="s">
        <v>54</v>
      </c>
      <c r="B47" s="45">
        <v>11</v>
      </c>
      <c r="C47" s="46">
        <v>472</v>
      </c>
      <c r="D47" s="46" t="s">
        <v>33</v>
      </c>
      <c r="E47" s="47"/>
      <c r="F47" s="48"/>
      <c r="G47" s="207">
        <v>2000000</v>
      </c>
      <c r="H47" s="50"/>
      <c r="I47" s="51"/>
      <c r="J47" s="52">
        <f>(G47+I47)-H47</f>
        <v>2000000</v>
      </c>
      <c r="K47" s="50">
        <v>250388</v>
      </c>
      <c r="L47" s="53">
        <v>173778</v>
      </c>
      <c r="M47" s="54">
        <v>166667</v>
      </c>
      <c r="N47" s="54"/>
      <c r="O47" s="54"/>
      <c r="P47" s="54"/>
      <c r="Q47" s="54"/>
      <c r="R47" s="54"/>
      <c r="S47" s="54"/>
      <c r="T47" s="210"/>
      <c r="U47" s="210"/>
      <c r="V47" s="55"/>
      <c r="W47" s="56">
        <f>SUM(K47:V47)</f>
        <v>590833</v>
      </c>
      <c r="X47" s="88">
        <f>J47-W47</f>
        <v>1409167</v>
      </c>
    </row>
    <row r="48" spans="1:24" ht="15.75" thickBot="1" x14ac:dyDescent="0.3">
      <c r="A48" s="211"/>
      <c r="B48" s="212"/>
      <c r="C48" s="213"/>
      <c r="D48" s="213"/>
      <c r="E48" s="214"/>
      <c r="F48" s="215"/>
      <c r="G48" s="216"/>
      <c r="H48" s="217"/>
      <c r="I48" s="218"/>
      <c r="J48" s="219"/>
      <c r="K48" s="220"/>
      <c r="L48" s="221"/>
      <c r="M48" s="221"/>
      <c r="N48" s="221"/>
      <c r="O48" s="221"/>
      <c r="P48" s="221"/>
      <c r="Q48" s="221"/>
      <c r="R48" s="221"/>
      <c r="S48" s="221"/>
      <c r="T48" s="222"/>
      <c r="U48" s="222"/>
      <c r="V48" s="223"/>
      <c r="W48" s="224"/>
      <c r="X48" s="225"/>
    </row>
    <row r="49" spans="1:24" ht="39" thickBot="1" x14ac:dyDescent="0.3">
      <c r="A49" s="72" t="s">
        <v>55</v>
      </c>
      <c r="B49" s="169"/>
      <c r="C49" s="170"/>
      <c r="D49" s="170"/>
      <c r="E49" s="171"/>
      <c r="F49" s="172"/>
      <c r="G49" s="173">
        <f>SUM(G50)</f>
        <v>4293007</v>
      </c>
      <c r="H49" s="174">
        <f t="shared" ref="H49:X49" si="16">SUM(H50)</f>
        <v>0</v>
      </c>
      <c r="I49" s="175">
        <f t="shared" si="16"/>
        <v>0</v>
      </c>
      <c r="J49" s="176">
        <f t="shared" si="16"/>
        <v>4293007</v>
      </c>
      <c r="K49" s="174">
        <f t="shared" si="16"/>
        <v>200000</v>
      </c>
      <c r="L49" s="177">
        <f t="shared" si="16"/>
        <v>200000</v>
      </c>
      <c r="M49" s="177">
        <f t="shared" si="16"/>
        <v>200000</v>
      </c>
      <c r="N49" s="177">
        <f t="shared" si="16"/>
        <v>0</v>
      </c>
      <c r="O49" s="177">
        <f t="shared" si="16"/>
        <v>0</v>
      </c>
      <c r="P49" s="177">
        <f t="shared" si="16"/>
        <v>0</v>
      </c>
      <c r="Q49" s="177">
        <f t="shared" si="16"/>
        <v>0</v>
      </c>
      <c r="R49" s="177">
        <f t="shared" si="16"/>
        <v>0</v>
      </c>
      <c r="S49" s="177">
        <f t="shared" si="16"/>
        <v>0</v>
      </c>
      <c r="T49" s="177">
        <f t="shared" si="16"/>
        <v>0</v>
      </c>
      <c r="U49" s="177">
        <f t="shared" si="16"/>
        <v>0</v>
      </c>
      <c r="V49" s="175">
        <f t="shared" si="16"/>
        <v>0</v>
      </c>
      <c r="W49" s="176">
        <f t="shared" si="16"/>
        <v>600000</v>
      </c>
      <c r="X49" s="178">
        <f t="shared" si="16"/>
        <v>3693007</v>
      </c>
    </row>
    <row r="50" spans="1:24" x14ac:dyDescent="0.25">
      <c r="A50" s="44" t="s">
        <v>56</v>
      </c>
      <c r="B50" s="45">
        <v>11</v>
      </c>
      <c r="C50" s="46">
        <v>473</v>
      </c>
      <c r="D50" s="46" t="s">
        <v>33</v>
      </c>
      <c r="E50" s="47"/>
      <c r="F50" s="48"/>
      <c r="G50" s="207">
        <v>4293007</v>
      </c>
      <c r="H50" s="50"/>
      <c r="I50" s="51"/>
      <c r="J50" s="52">
        <f>(G50+I50)-H50</f>
        <v>4293007</v>
      </c>
      <c r="K50" s="50">
        <v>200000</v>
      </c>
      <c r="L50" s="53">
        <v>200000</v>
      </c>
      <c r="M50" s="54">
        <v>200000</v>
      </c>
      <c r="N50" s="54"/>
      <c r="O50" s="54"/>
      <c r="P50" s="54"/>
      <c r="Q50" s="54"/>
      <c r="R50" s="54"/>
      <c r="S50" s="54"/>
      <c r="T50" s="210"/>
      <c r="U50" s="210"/>
      <c r="V50" s="55"/>
      <c r="W50" s="56">
        <f>SUM(K50:V50)</f>
        <v>600000</v>
      </c>
      <c r="X50" s="88">
        <f>J50-W50</f>
        <v>3693007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34" t="s">
        <v>57</v>
      </c>
      <c r="B52" s="242"/>
      <c r="C52" s="242"/>
      <c r="D52" s="242"/>
      <c r="E52" s="243"/>
      <c r="F52" s="244"/>
      <c r="G52" s="201">
        <f>SUM(G53+G55)</f>
        <v>1858652</v>
      </c>
      <c r="H52" s="202">
        <f t="shared" ref="H52:X52" si="17">SUM(H53+H55)</f>
        <v>0</v>
      </c>
      <c r="I52" s="203">
        <f t="shared" si="17"/>
        <v>0</v>
      </c>
      <c r="J52" s="204">
        <f t="shared" si="17"/>
        <v>1858652</v>
      </c>
      <c r="K52" s="202">
        <f t="shared" si="17"/>
        <v>0</v>
      </c>
      <c r="L52" s="205">
        <f t="shared" si="17"/>
        <v>0</v>
      </c>
      <c r="M52" s="205">
        <f t="shared" si="17"/>
        <v>0</v>
      </c>
      <c r="N52" s="205">
        <f t="shared" si="17"/>
        <v>0</v>
      </c>
      <c r="O52" s="205">
        <f t="shared" si="17"/>
        <v>0</v>
      </c>
      <c r="P52" s="205">
        <f t="shared" si="17"/>
        <v>0</v>
      </c>
      <c r="Q52" s="205">
        <f t="shared" si="17"/>
        <v>0</v>
      </c>
      <c r="R52" s="205">
        <f t="shared" si="17"/>
        <v>0</v>
      </c>
      <c r="S52" s="205">
        <f t="shared" si="17"/>
        <v>0</v>
      </c>
      <c r="T52" s="205">
        <f t="shared" si="17"/>
        <v>0</v>
      </c>
      <c r="U52" s="205">
        <f t="shared" si="17"/>
        <v>0</v>
      </c>
      <c r="V52" s="203">
        <f t="shared" si="17"/>
        <v>0</v>
      </c>
      <c r="W52" s="204">
        <f t="shared" si="17"/>
        <v>0</v>
      </c>
      <c r="X52" s="206">
        <f t="shared" si="17"/>
        <v>1858652</v>
      </c>
    </row>
    <row r="53" spans="1:24" ht="23.25" x14ac:dyDescent="0.25">
      <c r="A53" s="44" t="s">
        <v>58</v>
      </c>
      <c r="B53" s="45">
        <v>21</v>
      </c>
      <c r="C53" s="46">
        <v>431</v>
      </c>
      <c r="D53" s="46" t="s">
        <v>33</v>
      </c>
      <c r="E53" s="47"/>
      <c r="F53" s="48"/>
      <c r="G53" s="207">
        <v>1858652</v>
      </c>
      <c r="H53" s="50"/>
      <c r="I53" s="51"/>
      <c r="J53" s="52">
        <f>(G53+I53)-H53</f>
        <v>1858652</v>
      </c>
      <c r="K53" s="209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5"/>
      <c r="W53" s="56">
        <f>SUM(K53:V53)</f>
        <v>0</v>
      </c>
      <c r="X53" s="88">
        <f>J53-W53</f>
        <v>1858652</v>
      </c>
    </row>
    <row r="54" spans="1:24" ht="6" customHeight="1" x14ac:dyDescent="0.25">
      <c r="A54" s="336"/>
      <c r="B54" s="180"/>
      <c r="C54" s="181"/>
      <c r="D54" s="181"/>
      <c r="E54" s="182"/>
      <c r="F54" s="183"/>
      <c r="G54" s="107"/>
      <c r="H54" s="108"/>
      <c r="I54" s="109"/>
      <c r="J54" s="110"/>
      <c r="K54" s="245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3"/>
      <c r="W54" s="114"/>
      <c r="X54" s="115"/>
    </row>
    <row r="55" spans="1:24" x14ac:dyDescent="0.25">
      <c r="A55" s="336"/>
      <c r="B55" s="185"/>
      <c r="C55" s="186"/>
      <c r="D55" s="186"/>
      <c r="E55" s="187"/>
      <c r="F55" s="188"/>
      <c r="G55" s="246"/>
      <c r="H55" s="121"/>
      <c r="I55" s="122"/>
      <c r="J55" s="123">
        <f>(G55+I55)-H55</f>
        <v>0</v>
      </c>
      <c r="K55" s="24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8"/>
      <c r="W55" s="248"/>
      <c r="X55" s="249">
        <f>J55-W55</f>
        <v>0</v>
      </c>
    </row>
    <row r="56" spans="1:24" ht="15.75" thickBot="1" x14ac:dyDescent="0.3">
      <c r="A56" s="337"/>
      <c r="B56" s="59"/>
      <c r="C56" s="60"/>
      <c r="D56" s="60"/>
      <c r="E56" s="61"/>
      <c r="F56" s="62"/>
      <c r="G56" s="250"/>
      <c r="H56" s="64"/>
      <c r="I56" s="65"/>
      <c r="J56" s="66"/>
      <c r="K56" s="251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9"/>
      <c r="W56" s="70"/>
      <c r="X56" s="71"/>
    </row>
    <row r="57" spans="1:24" ht="30.75" customHeight="1" thickBot="1" x14ac:dyDescent="0.3">
      <c r="A57" s="72" t="s">
        <v>59</v>
      </c>
      <c r="B57" s="169"/>
      <c r="C57" s="169"/>
      <c r="D57" s="170"/>
      <c r="E57" s="171"/>
      <c r="F57" s="252"/>
      <c r="G57" s="173">
        <f>SUM(G58)</f>
        <v>3322000</v>
      </c>
      <c r="H57" s="174">
        <f t="shared" ref="H57:X57" si="18">SUM(H58)</f>
        <v>0</v>
      </c>
      <c r="I57" s="175">
        <f t="shared" si="18"/>
        <v>0</v>
      </c>
      <c r="J57" s="176">
        <f t="shared" si="18"/>
        <v>3322000</v>
      </c>
      <c r="K57" s="176">
        <f t="shared" si="18"/>
        <v>0</v>
      </c>
      <c r="L57" s="176">
        <f t="shared" si="18"/>
        <v>0</v>
      </c>
      <c r="M57" s="177">
        <v>360000</v>
      </c>
      <c r="N57" s="177">
        <f t="shared" si="18"/>
        <v>0</v>
      </c>
      <c r="O57" s="177">
        <f t="shared" si="18"/>
        <v>0</v>
      </c>
      <c r="P57" s="177">
        <f t="shared" si="18"/>
        <v>0</v>
      </c>
      <c r="Q57" s="177">
        <f t="shared" si="18"/>
        <v>0</v>
      </c>
      <c r="R57" s="177">
        <f t="shared" si="18"/>
        <v>0</v>
      </c>
      <c r="S57" s="177">
        <f t="shared" si="18"/>
        <v>0</v>
      </c>
      <c r="T57" s="177">
        <f t="shared" si="18"/>
        <v>0</v>
      </c>
      <c r="U57" s="177">
        <f t="shared" si="18"/>
        <v>0</v>
      </c>
      <c r="V57" s="175">
        <f t="shared" si="18"/>
        <v>0</v>
      </c>
      <c r="W57" s="176">
        <f t="shared" si="18"/>
        <v>0</v>
      </c>
      <c r="X57" s="178">
        <f t="shared" si="18"/>
        <v>3322000</v>
      </c>
    </row>
    <row r="58" spans="1:24" ht="48.75" x14ac:dyDescent="0.25">
      <c r="A58" s="44" t="s">
        <v>84</v>
      </c>
      <c r="B58" s="45">
        <v>21</v>
      </c>
      <c r="C58" s="46">
        <v>472</v>
      </c>
      <c r="D58" s="46" t="s">
        <v>33</v>
      </c>
      <c r="E58" s="47"/>
      <c r="F58" s="48"/>
      <c r="G58" s="207">
        <v>3322000</v>
      </c>
      <c r="H58" s="100"/>
      <c r="I58" s="253"/>
      <c r="J58" s="52">
        <f>(G58+I58)-H58</f>
        <v>3322000</v>
      </c>
      <c r="K58" s="100"/>
      <c r="L58" s="101"/>
      <c r="M58" s="210" t="s">
        <v>82</v>
      </c>
      <c r="N58" s="102"/>
      <c r="O58" s="102"/>
      <c r="P58" s="102"/>
      <c r="Q58" s="102"/>
      <c r="R58" s="102"/>
      <c r="S58" s="102"/>
      <c r="T58" s="102"/>
      <c r="U58" s="102"/>
      <c r="V58" s="254"/>
      <c r="W58" s="56">
        <f>SUM(K58:V58)</f>
        <v>0</v>
      </c>
      <c r="X58" s="88">
        <f>J58-W58</f>
        <v>3322000</v>
      </c>
    </row>
    <row r="59" spans="1:24" ht="15.75" thickBot="1" x14ac:dyDescent="0.3">
      <c r="A59" s="208"/>
      <c r="B59" s="59"/>
      <c r="C59" s="60"/>
      <c r="D59" s="60"/>
      <c r="E59" s="61"/>
      <c r="F59" s="62"/>
      <c r="G59" s="255"/>
      <c r="H59" s="256"/>
      <c r="I59" s="257"/>
      <c r="J59" s="258"/>
      <c r="K59" s="67" t="s">
        <v>61</v>
      </c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9"/>
      <c r="W59" s="70"/>
      <c r="X59" s="71"/>
    </row>
    <row r="60" spans="1:24" ht="30" customHeight="1" thickBot="1" x14ac:dyDescent="0.3">
      <c r="A60" s="72" t="s">
        <v>62</v>
      </c>
      <c r="B60" s="169"/>
      <c r="C60" s="169"/>
      <c r="D60" s="170"/>
      <c r="E60" s="171"/>
      <c r="F60" s="252"/>
      <c r="G60" s="173">
        <f>SUM(G61:G64)</f>
        <v>7053560</v>
      </c>
      <c r="H60" s="173">
        <f t="shared" ref="H60:X60" si="19">SUM(H61:H64)</f>
        <v>0</v>
      </c>
      <c r="I60" s="173">
        <f t="shared" si="19"/>
        <v>0</v>
      </c>
      <c r="J60" s="173">
        <f t="shared" si="19"/>
        <v>7053560</v>
      </c>
      <c r="K60" s="173">
        <f t="shared" si="19"/>
        <v>0</v>
      </c>
      <c r="L60" s="173">
        <f t="shared" si="19"/>
        <v>0</v>
      </c>
      <c r="M60" s="173">
        <v>504630</v>
      </c>
      <c r="N60" s="173">
        <f t="shared" si="19"/>
        <v>0</v>
      </c>
      <c r="O60" s="173">
        <f t="shared" si="19"/>
        <v>0</v>
      </c>
      <c r="P60" s="173">
        <f t="shared" si="19"/>
        <v>0</v>
      </c>
      <c r="Q60" s="173">
        <f t="shared" si="19"/>
        <v>0</v>
      </c>
      <c r="R60" s="173">
        <f t="shared" si="19"/>
        <v>0</v>
      </c>
      <c r="S60" s="173">
        <f t="shared" si="19"/>
        <v>0</v>
      </c>
      <c r="T60" s="173">
        <f t="shared" si="19"/>
        <v>0</v>
      </c>
      <c r="U60" s="173">
        <f t="shared" si="19"/>
        <v>0</v>
      </c>
      <c r="V60" s="173">
        <f t="shared" si="19"/>
        <v>0</v>
      </c>
      <c r="W60" s="173">
        <f t="shared" si="19"/>
        <v>0</v>
      </c>
      <c r="X60" s="173">
        <f t="shared" si="19"/>
        <v>7053560</v>
      </c>
    </row>
    <row r="61" spans="1:24" ht="27" customHeight="1" x14ac:dyDescent="0.25">
      <c r="A61" s="44" t="s">
        <v>63</v>
      </c>
      <c r="B61" s="45">
        <v>11</v>
      </c>
      <c r="C61" s="46">
        <v>472</v>
      </c>
      <c r="D61" s="46" t="s">
        <v>33</v>
      </c>
      <c r="E61" s="47"/>
      <c r="F61" s="48"/>
      <c r="G61" s="207">
        <v>5053560</v>
      </c>
      <c r="H61" s="100"/>
      <c r="I61" s="253"/>
      <c r="J61" s="52">
        <f>(G61+I61)-H61</f>
        <v>5053560</v>
      </c>
      <c r="K61" s="100"/>
      <c r="L61" s="101"/>
      <c r="M61" s="102"/>
      <c r="N61" s="102"/>
      <c r="O61" s="102"/>
      <c r="P61" s="102"/>
      <c r="Q61" s="102"/>
      <c r="R61" s="102"/>
      <c r="S61" s="102"/>
      <c r="T61" s="102"/>
      <c r="U61" s="102"/>
      <c r="V61" s="254"/>
      <c r="W61" s="56">
        <f>SUM(K61:V61)</f>
        <v>0</v>
      </c>
      <c r="X61" s="88">
        <f>J61-W61</f>
        <v>5053560</v>
      </c>
    </row>
    <row r="62" spans="1:24" ht="9" customHeight="1" x14ac:dyDescent="0.25">
      <c r="A62" s="89"/>
      <c r="B62" s="180"/>
      <c r="C62" s="181"/>
      <c r="D62" s="181"/>
      <c r="E62" s="182"/>
      <c r="F62" s="183"/>
      <c r="G62" s="107"/>
      <c r="H62" s="108"/>
      <c r="I62" s="109"/>
      <c r="J62" s="110"/>
      <c r="K62" s="245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3"/>
      <c r="W62" s="114"/>
      <c r="X62" s="115"/>
    </row>
    <row r="63" spans="1:24" ht="36.75" x14ac:dyDescent="0.25">
      <c r="A63" s="208"/>
      <c r="B63" s="185">
        <v>21</v>
      </c>
      <c r="C63" s="186">
        <v>472</v>
      </c>
      <c r="D63" s="186" t="s">
        <v>33</v>
      </c>
      <c r="E63" s="187"/>
      <c r="F63" s="188"/>
      <c r="G63" s="246">
        <v>2000000</v>
      </c>
      <c r="H63" s="121"/>
      <c r="I63" s="122"/>
      <c r="J63" s="123">
        <f>(G63+I63)-H63</f>
        <v>2000000</v>
      </c>
      <c r="K63" s="247"/>
      <c r="L63" s="259"/>
      <c r="M63" s="295" t="s">
        <v>83</v>
      </c>
      <c r="N63" s="127"/>
      <c r="O63" s="127"/>
      <c r="P63" s="127"/>
      <c r="Q63" s="127"/>
      <c r="R63" s="127"/>
      <c r="S63" s="127"/>
      <c r="T63" s="127"/>
      <c r="U63" s="127"/>
      <c r="V63" s="128"/>
      <c r="W63" s="248"/>
      <c r="X63" s="249">
        <f>J63-W63</f>
        <v>2000000</v>
      </c>
    </row>
    <row r="64" spans="1:24" ht="15.75" thickBot="1" x14ac:dyDescent="0.3">
      <c r="A64" s="208"/>
      <c r="B64" s="59"/>
      <c r="C64" s="60"/>
      <c r="D64" s="60"/>
      <c r="E64" s="61"/>
      <c r="F64" s="62"/>
      <c r="G64" s="250"/>
      <c r="H64" s="64"/>
      <c r="I64" s="65"/>
      <c r="J64" s="66"/>
      <c r="K64" s="67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9"/>
      <c r="W64" s="70"/>
      <c r="X64" s="71"/>
    </row>
    <row r="65" spans="1:24" ht="39" thickBot="1" x14ac:dyDescent="0.3">
      <c r="A65" s="72" t="s">
        <v>64</v>
      </c>
      <c r="B65" s="169"/>
      <c r="C65" s="169"/>
      <c r="D65" s="170"/>
      <c r="E65" s="171"/>
      <c r="F65" s="252"/>
      <c r="G65" s="173">
        <f>SUM(G66)</f>
        <v>0</v>
      </c>
      <c r="H65" s="174">
        <f t="shared" ref="H65:X65" si="20">SUM(H66)</f>
        <v>0</v>
      </c>
      <c r="I65" s="175">
        <f t="shared" si="20"/>
        <v>0</v>
      </c>
      <c r="J65" s="176">
        <f t="shared" si="20"/>
        <v>0</v>
      </c>
      <c r="K65" s="174">
        <f t="shared" si="20"/>
        <v>0</v>
      </c>
      <c r="L65" s="177">
        <f t="shared" si="20"/>
        <v>0</v>
      </c>
      <c r="M65" s="177">
        <f t="shared" si="20"/>
        <v>0</v>
      </c>
      <c r="N65" s="177">
        <f t="shared" si="20"/>
        <v>0</v>
      </c>
      <c r="O65" s="177">
        <f t="shared" si="20"/>
        <v>0</v>
      </c>
      <c r="P65" s="177">
        <f t="shared" si="20"/>
        <v>0</v>
      </c>
      <c r="Q65" s="177">
        <f t="shared" si="20"/>
        <v>0</v>
      </c>
      <c r="R65" s="177">
        <f t="shared" si="20"/>
        <v>0</v>
      </c>
      <c r="S65" s="177">
        <f t="shared" si="20"/>
        <v>0</v>
      </c>
      <c r="T65" s="177">
        <f t="shared" si="20"/>
        <v>0</v>
      </c>
      <c r="U65" s="177">
        <f t="shared" si="20"/>
        <v>0</v>
      </c>
      <c r="V65" s="175">
        <f t="shared" si="20"/>
        <v>0</v>
      </c>
      <c r="W65" s="176">
        <f t="shared" si="20"/>
        <v>0</v>
      </c>
      <c r="X65" s="178">
        <f t="shared" si="20"/>
        <v>0</v>
      </c>
    </row>
    <row r="66" spans="1:24" ht="23.25" x14ac:dyDescent="0.25">
      <c r="A66" s="44" t="s">
        <v>65</v>
      </c>
      <c r="B66" s="45">
        <v>21</v>
      </c>
      <c r="C66" s="46">
        <v>472</v>
      </c>
      <c r="D66" s="46" t="s">
        <v>33</v>
      </c>
      <c r="E66" s="47"/>
      <c r="F66" s="48"/>
      <c r="G66" s="207">
        <v>0</v>
      </c>
      <c r="H66" s="100"/>
      <c r="I66" s="253"/>
      <c r="J66" s="52">
        <f>(G66+I66)-H66</f>
        <v>0</v>
      </c>
      <c r="K66" s="100"/>
      <c r="L66" s="101"/>
      <c r="M66" s="102"/>
      <c r="N66" s="102"/>
      <c r="O66" s="102"/>
      <c r="P66" s="102"/>
      <c r="Q66" s="102"/>
      <c r="R66" s="102"/>
      <c r="S66" s="102"/>
      <c r="T66" s="102"/>
      <c r="U66" s="102"/>
      <c r="V66" s="254"/>
      <c r="W66" s="56">
        <f>SUM(K66:V66)</f>
        <v>0</v>
      </c>
      <c r="X66" s="88">
        <f>J66-W66</f>
        <v>0</v>
      </c>
    </row>
    <row r="67" spans="1:24" ht="15.75" thickBot="1" x14ac:dyDescent="0.3">
      <c r="A67" s="208"/>
      <c r="B67" s="59"/>
      <c r="C67" s="60"/>
      <c r="D67" s="60"/>
      <c r="E67" s="61"/>
      <c r="F67" s="62"/>
      <c r="G67" s="255"/>
      <c r="H67" s="256"/>
      <c r="I67" s="257"/>
      <c r="J67" s="258"/>
      <c r="K67" s="67" t="s">
        <v>61</v>
      </c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9"/>
      <c r="W67" s="70"/>
      <c r="X67" s="71"/>
    </row>
    <row r="68" spans="1:24" ht="39" thickBot="1" x14ac:dyDescent="0.3">
      <c r="A68" s="72" t="s">
        <v>66</v>
      </c>
      <c r="B68" s="169"/>
      <c r="C68" s="169"/>
      <c r="D68" s="170"/>
      <c r="E68" s="171"/>
      <c r="F68" s="252"/>
      <c r="G68" s="173">
        <f>SUM(G69)</f>
        <v>0</v>
      </c>
      <c r="H68" s="174">
        <f t="shared" ref="H68:X68" si="21">SUM(H69)</f>
        <v>0</v>
      </c>
      <c r="I68" s="175">
        <f t="shared" si="21"/>
        <v>0</v>
      </c>
      <c r="J68" s="176">
        <f t="shared" si="21"/>
        <v>0</v>
      </c>
      <c r="K68" s="174">
        <f t="shared" si="21"/>
        <v>0</v>
      </c>
      <c r="L68" s="177">
        <f t="shared" si="21"/>
        <v>0</v>
      </c>
      <c r="M68" s="177">
        <f t="shared" si="21"/>
        <v>0</v>
      </c>
      <c r="N68" s="177">
        <f t="shared" si="21"/>
        <v>0</v>
      </c>
      <c r="O68" s="177">
        <f t="shared" si="21"/>
        <v>0</v>
      </c>
      <c r="P68" s="177">
        <f t="shared" si="21"/>
        <v>0</v>
      </c>
      <c r="Q68" s="177">
        <f t="shared" si="21"/>
        <v>0</v>
      </c>
      <c r="R68" s="177">
        <f t="shared" si="21"/>
        <v>0</v>
      </c>
      <c r="S68" s="177">
        <f t="shared" si="21"/>
        <v>0</v>
      </c>
      <c r="T68" s="177">
        <f t="shared" si="21"/>
        <v>0</v>
      </c>
      <c r="U68" s="177">
        <f t="shared" si="21"/>
        <v>0</v>
      </c>
      <c r="V68" s="175">
        <f t="shared" si="21"/>
        <v>0</v>
      </c>
      <c r="W68" s="176">
        <f t="shared" si="21"/>
        <v>0</v>
      </c>
      <c r="X68" s="178">
        <f t="shared" si="21"/>
        <v>0</v>
      </c>
    </row>
    <row r="69" spans="1:24" ht="23.25" x14ac:dyDescent="0.25">
      <c r="A69" s="44" t="s">
        <v>67</v>
      </c>
      <c r="B69" s="45">
        <v>21</v>
      </c>
      <c r="C69" s="46">
        <v>473</v>
      </c>
      <c r="D69" s="46" t="s">
        <v>33</v>
      </c>
      <c r="E69" s="47"/>
      <c r="F69" s="48"/>
      <c r="G69" s="207">
        <v>0</v>
      </c>
      <c r="H69" s="100"/>
      <c r="I69" s="253"/>
      <c r="J69" s="52">
        <f>(G69+I69)-H69</f>
        <v>0</v>
      </c>
      <c r="K69" s="100"/>
      <c r="L69" s="101"/>
      <c r="M69" s="102"/>
      <c r="N69" s="102"/>
      <c r="O69" s="102"/>
      <c r="P69" s="102"/>
      <c r="Q69" s="102"/>
      <c r="R69" s="102"/>
      <c r="S69" s="102"/>
      <c r="T69" s="102"/>
      <c r="U69" s="102"/>
      <c r="V69" s="254"/>
      <c r="W69" s="56">
        <f>SUM(K69:V69)</f>
        <v>0</v>
      </c>
      <c r="X69" s="88">
        <f>J69-W69</f>
        <v>0</v>
      </c>
    </row>
    <row r="70" spans="1:24" ht="15.75" thickBot="1" x14ac:dyDescent="0.3">
      <c r="A70" s="208"/>
      <c r="B70" s="59"/>
      <c r="C70" s="60"/>
      <c r="D70" s="60"/>
      <c r="E70" s="61"/>
      <c r="F70" s="62"/>
      <c r="G70" s="255"/>
      <c r="H70" s="256"/>
      <c r="I70" s="257"/>
      <c r="J70" s="258"/>
      <c r="K70" s="67" t="s">
        <v>61</v>
      </c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9"/>
      <c r="W70" s="70"/>
      <c r="X70" s="71"/>
    </row>
    <row r="71" spans="1:24" ht="26.25" thickBot="1" x14ac:dyDescent="0.3">
      <c r="A71" s="72" t="s">
        <v>68</v>
      </c>
      <c r="B71" s="169"/>
      <c r="C71" s="169"/>
      <c r="D71" s="170"/>
      <c r="E71" s="171"/>
      <c r="F71" s="252"/>
      <c r="G71" s="173">
        <f>SUM(G72)</f>
        <v>0</v>
      </c>
      <c r="H71" s="174">
        <f t="shared" ref="H71:X71" si="22">SUM(H72)</f>
        <v>0</v>
      </c>
      <c r="I71" s="175">
        <f t="shared" si="22"/>
        <v>0</v>
      </c>
      <c r="J71" s="176">
        <f t="shared" si="22"/>
        <v>0</v>
      </c>
      <c r="K71" s="174">
        <f t="shared" si="22"/>
        <v>0</v>
      </c>
      <c r="L71" s="177">
        <f t="shared" si="22"/>
        <v>0</v>
      </c>
      <c r="M71" s="177">
        <f t="shared" si="22"/>
        <v>0</v>
      </c>
      <c r="N71" s="177">
        <f t="shared" si="22"/>
        <v>0</v>
      </c>
      <c r="O71" s="177">
        <f t="shared" si="22"/>
        <v>0</v>
      </c>
      <c r="P71" s="177">
        <f t="shared" si="22"/>
        <v>0</v>
      </c>
      <c r="Q71" s="177">
        <f t="shared" si="22"/>
        <v>0</v>
      </c>
      <c r="R71" s="177">
        <f t="shared" si="22"/>
        <v>0</v>
      </c>
      <c r="S71" s="177">
        <f t="shared" si="22"/>
        <v>0</v>
      </c>
      <c r="T71" s="177">
        <f t="shared" si="22"/>
        <v>0</v>
      </c>
      <c r="U71" s="177">
        <f t="shared" si="22"/>
        <v>0</v>
      </c>
      <c r="V71" s="175">
        <f t="shared" si="22"/>
        <v>0</v>
      </c>
      <c r="W71" s="176">
        <f t="shared" si="22"/>
        <v>0</v>
      </c>
      <c r="X71" s="178">
        <f t="shared" si="22"/>
        <v>0</v>
      </c>
    </row>
    <row r="72" spans="1:24" ht="23.25" x14ac:dyDescent="0.25">
      <c r="A72" s="44" t="s">
        <v>67</v>
      </c>
      <c r="B72" s="45">
        <v>21</v>
      </c>
      <c r="C72" s="46">
        <v>472</v>
      </c>
      <c r="D72" s="46" t="s">
        <v>33</v>
      </c>
      <c r="E72" s="47"/>
      <c r="F72" s="48"/>
      <c r="G72" s="207">
        <v>0</v>
      </c>
      <c r="H72" s="100"/>
      <c r="I72" s="253"/>
      <c r="J72" s="52">
        <f>(G72+I72)-H72</f>
        <v>0</v>
      </c>
      <c r="K72" s="100"/>
      <c r="L72" s="101"/>
      <c r="M72" s="102"/>
      <c r="N72" s="102"/>
      <c r="O72" s="102"/>
      <c r="P72" s="102"/>
      <c r="Q72" s="102"/>
      <c r="R72" s="102"/>
      <c r="S72" s="102"/>
      <c r="T72" s="102"/>
      <c r="U72" s="102"/>
      <c r="V72" s="254"/>
      <c r="W72" s="56">
        <f>SUM(K72:V72)</f>
        <v>0</v>
      </c>
      <c r="X72" s="88">
        <f>J72-W72</f>
        <v>0</v>
      </c>
    </row>
    <row r="73" spans="1:24" ht="15.75" thickBot="1" x14ac:dyDescent="0.3">
      <c r="A73" s="208"/>
      <c r="B73" s="59"/>
      <c r="C73" s="60"/>
      <c r="D73" s="60"/>
      <c r="E73" s="61"/>
      <c r="F73" s="62"/>
      <c r="G73" s="255"/>
      <c r="H73" s="256"/>
      <c r="I73" s="257"/>
      <c r="J73" s="258"/>
      <c r="K73" s="67" t="s">
        <v>61</v>
      </c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9"/>
      <c r="W73" s="70"/>
      <c r="X73" s="71"/>
    </row>
    <row r="74" spans="1:24" ht="26.25" thickBot="1" x14ac:dyDescent="0.3">
      <c r="A74" s="72" t="s">
        <v>69</v>
      </c>
      <c r="B74" s="169"/>
      <c r="C74" s="169"/>
      <c r="D74" s="170"/>
      <c r="E74" s="171"/>
      <c r="F74" s="252"/>
      <c r="G74" s="173">
        <f>SUM(G75)</f>
        <v>0</v>
      </c>
      <c r="H74" s="174">
        <f t="shared" ref="H74:X74" si="23">SUM(H75)</f>
        <v>0</v>
      </c>
      <c r="I74" s="175">
        <f t="shared" si="23"/>
        <v>0</v>
      </c>
      <c r="J74" s="176">
        <f t="shared" si="23"/>
        <v>0</v>
      </c>
      <c r="K74" s="174">
        <f t="shared" si="23"/>
        <v>0</v>
      </c>
      <c r="L74" s="177">
        <f t="shared" si="23"/>
        <v>0</v>
      </c>
      <c r="M74" s="177">
        <f t="shared" si="23"/>
        <v>0</v>
      </c>
      <c r="N74" s="177">
        <f t="shared" si="23"/>
        <v>0</v>
      </c>
      <c r="O74" s="177">
        <f t="shared" si="23"/>
        <v>0</v>
      </c>
      <c r="P74" s="177">
        <f t="shared" si="23"/>
        <v>0</v>
      </c>
      <c r="Q74" s="177">
        <f t="shared" si="23"/>
        <v>0</v>
      </c>
      <c r="R74" s="177">
        <f t="shared" si="23"/>
        <v>0</v>
      </c>
      <c r="S74" s="177">
        <f t="shared" si="23"/>
        <v>0</v>
      </c>
      <c r="T74" s="177">
        <f t="shared" si="23"/>
        <v>0</v>
      </c>
      <c r="U74" s="177">
        <f t="shared" si="23"/>
        <v>0</v>
      </c>
      <c r="V74" s="175">
        <f t="shared" si="23"/>
        <v>0</v>
      </c>
      <c r="W74" s="176">
        <f t="shared" si="23"/>
        <v>0</v>
      </c>
      <c r="X74" s="178">
        <f t="shared" si="23"/>
        <v>0</v>
      </c>
    </row>
    <row r="75" spans="1:24" ht="23.25" x14ac:dyDescent="0.25">
      <c r="A75" s="44" t="s">
        <v>70</v>
      </c>
      <c r="B75" s="45">
        <v>21</v>
      </c>
      <c r="C75" s="46">
        <v>472</v>
      </c>
      <c r="D75" s="46" t="s">
        <v>33</v>
      </c>
      <c r="E75" s="47"/>
      <c r="F75" s="48"/>
      <c r="G75" s="207">
        <v>0</v>
      </c>
      <c r="H75" s="100"/>
      <c r="I75" s="253"/>
      <c r="J75" s="52">
        <f>(G75+I75)-H75</f>
        <v>0</v>
      </c>
      <c r="K75" s="100"/>
      <c r="L75" s="101"/>
      <c r="M75" s="102"/>
      <c r="N75" s="102"/>
      <c r="O75" s="102"/>
      <c r="P75" s="102"/>
      <c r="Q75" s="102"/>
      <c r="R75" s="102"/>
      <c r="S75" s="102"/>
      <c r="T75" s="102"/>
      <c r="U75" s="102"/>
      <c r="V75" s="254"/>
      <c r="W75" s="56">
        <f>SUM(K75:V75)</f>
        <v>0</v>
      </c>
      <c r="X75" s="88">
        <f>J75-W75</f>
        <v>0</v>
      </c>
    </row>
    <row r="76" spans="1:24" ht="15.75" thickBot="1" x14ac:dyDescent="0.3">
      <c r="A76" s="208"/>
      <c r="B76" s="59"/>
      <c r="C76" s="60"/>
      <c r="D76" s="60"/>
      <c r="E76" s="61"/>
      <c r="F76" s="62"/>
      <c r="G76" s="255"/>
      <c r="H76" s="256"/>
      <c r="I76" s="257"/>
      <c r="J76" s="258"/>
      <c r="K76" s="67" t="s">
        <v>61</v>
      </c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9"/>
      <c r="W76" s="70"/>
      <c r="X76" s="71"/>
    </row>
    <row r="77" spans="1:24" ht="54" customHeight="1" thickTop="1" thickBot="1" x14ac:dyDescent="0.35">
      <c r="A77" s="27" t="s">
        <v>71</v>
      </c>
      <c r="B77" s="330" t="s">
        <v>30</v>
      </c>
      <c r="C77" s="331"/>
      <c r="D77" s="331"/>
      <c r="E77" s="331"/>
      <c r="F77" s="332"/>
      <c r="G77" s="191">
        <f>SUM(G79:G79)</f>
        <v>3000000</v>
      </c>
      <c r="H77" s="192">
        <f>SUM(H79:H79)</f>
        <v>0</v>
      </c>
      <c r="I77" s="193">
        <f>SUM(I79:I79)</f>
        <v>0</v>
      </c>
      <c r="J77" s="194">
        <f>SUM(J79:J79)</f>
        <v>3000000</v>
      </c>
      <c r="K77" s="192">
        <f t="shared" ref="K77:X77" si="24">SUM(K79:K79)</f>
        <v>0</v>
      </c>
      <c r="L77" s="195">
        <f t="shared" si="24"/>
        <v>0</v>
      </c>
      <c r="M77" s="195">
        <f t="shared" si="24"/>
        <v>0</v>
      </c>
      <c r="N77" s="195">
        <f t="shared" si="24"/>
        <v>0</v>
      </c>
      <c r="O77" s="195">
        <f t="shared" si="24"/>
        <v>0</v>
      </c>
      <c r="P77" s="195">
        <f t="shared" si="24"/>
        <v>0</v>
      </c>
      <c r="Q77" s="195">
        <f t="shared" si="24"/>
        <v>0</v>
      </c>
      <c r="R77" s="195">
        <f t="shared" si="24"/>
        <v>0</v>
      </c>
      <c r="S77" s="195">
        <f t="shared" si="24"/>
        <v>0</v>
      </c>
      <c r="T77" s="195">
        <f t="shared" si="24"/>
        <v>0</v>
      </c>
      <c r="U77" s="195">
        <f t="shared" si="24"/>
        <v>0</v>
      </c>
      <c r="V77" s="193">
        <f t="shared" si="24"/>
        <v>0</v>
      </c>
      <c r="W77" s="194">
        <f>SUM(W79:W79)</f>
        <v>0</v>
      </c>
      <c r="X77" s="196">
        <f t="shared" si="24"/>
        <v>3000000</v>
      </c>
    </row>
    <row r="78" spans="1:24" ht="32.25" customHeight="1" thickTop="1" thickBot="1" x14ac:dyDescent="0.35">
      <c r="A78" s="260" t="s">
        <v>72</v>
      </c>
      <c r="B78" s="261"/>
      <c r="C78" s="261"/>
      <c r="D78" s="261"/>
      <c r="E78" s="261"/>
      <c r="F78" s="262"/>
      <c r="G78" s="263">
        <f>SUM(G79)</f>
        <v>3000000</v>
      </c>
      <c r="H78" s="264">
        <f t="shared" ref="H78:X78" si="25">SUM(H79)</f>
        <v>0</v>
      </c>
      <c r="I78" s="265">
        <f t="shared" si="25"/>
        <v>0</v>
      </c>
      <c r="J78" s="266">
        <f t="shared" si="25"/>
        <v>3000000</v>
      </c>
      <c r="K78" s="264">
        <f t="shared" si="25"/>
        <v>0</v>
      </c>
      <c r="L78" s="267">
        <f t="shared" si="25"/>
        <v>0</v>
      </c>
      <c r="M78" s="267">
        <f t="shared" si="25"/>
        <v>0</v>
      </c>
      <c r="N78" s="267">
        <f t="shared" si="25"/>
        <v>0</v>
      </c>
      <c r="O78" s="267">
        <f t="shared" si="25"/>
        <v>0</v>
      </c>
      <c r="P78" s="267">
        <f t="shared" si="25"/>
        <v>0</v>
      </c>
      <c r="Q78" s="267">
        <f t="shared" si="25"/>
        <v>0</v>
      </c>
      <c r="R78" s="267">
        <f t="shared" si="25"/>
        <v>0</v>
      </c>
      <c r="S78" s="267">
        <f t="shared" si="25"/>
        <v>0</v>
      </c>
      <c r="T78" s="267">
        <f t="shared" si="25"/>
        <v>0</v>
      </c>
      <c r="U78" s="267">
        <f t="shared" si="25"/>
        <v>0</v>
      </c>
      <c r="V78" s="265">
        <f t="shared" si="25"/>
        <v>0</v>
      </c>
      <c r="W78" s="266">
        <f t="shared" si="25"/>
        <v>0</v>
      </c>
      <c r="X78" s="268">
        <f t="shared" si="25"/>
        <v>3000000</v>
      </c>
    </row>
    <row r="79" spans="1:24" ht="23.25" x14ac:dyDescent="0.25">
      <c r="A79" s="269" t="s">
        <v>73</v>
      </c>
      <c r="B79" s="96">
        <v>11</v>
      </c>
      <c r="C79" s="96">
        <v>437</v>
      </c>
      <c r="D79" s="97" t="s">
        <v>33</v>
      </c>
      <c r="E79" s="98"/>
      <c r="F79" s="99"/>
      <c r="G79" s="49">
        <v>3000000</v>
      </c>
      <c r="H79" s="50"/>
      <c r="I79" s="51"/>
      <c r="J79" s="52">
        <f>G79-H79+I79</f>
        <v>3000000</v>
      </c>
      <c r="K79" s="209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5"/>
      <c r="W79" s="56">
        <f>SUM(K79:V79)</f>
        <v>0</v>
      </c>
      <c r="X79" s="57">
        <f>J79-W79</f>
        <v>3000000</v>
      </c>
    </row>
    <row r="80" spans="1:24" ht="15.75" thickBot="1" x14ac:dyDescent="0.3">
      <c r="A80" s="270"/>
      <c r="B80" s="271"/>
      <c r="C80" s="271"/>
      <c r="D80" s="272"/>
      <c r="E80" s="273"/>
      <c r="F80" s="274"/>
      <c r="G80" s="216"/>
      <c r="H80" s="217"/>
      <c r="I80" s="218"/>
      <c r="J80" s="219"/>
      <c r="K80" s="220"/>
      <c r="L80" s="221"/>
      <c r="M80" s="221"/>
      <c r="N80" s="221"/>
      <c r="O80" s="221"/>
      <c r="P80" s="221"/>
      <c r="Q80" s="221"/>
      <c r="R80" s="221"/>
      <c r="S80" s="222"/>
      <c r="T80" s="221"/>
      <c r="U80" s="221"/>
      <c r="V80" s="223"/>
      <c r="W80" s="224"/>
      <c r="X80" s="275"/>
    </row>
  </sheetData>
  <mergeCells count="13">
    <mergeCell ref="B77:F77"/>
    <mergeCell ref="B8:F8"/>
    <mergeCell ref="B9:F9"/>
    <mergeCell ref="A20:A22"/>
    <mergeCell ref="A33:A35"/>
    <mergeCell ref="B36:F36"/>
    <mergeCell ref="A54:A56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4097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46" zoomScaleNormal="100" zoomScaleSheetLayoutView="39" workbookViewId="0">
      <selection activeCell="A58" sqref="A58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4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4" ht="16.5" thickBot="1" x14ac:dyDescent="0.3">
      <c r="A5" s="349" t="s">
        <v>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4" ht="15.75" thickBot="1" x14ac:dyDescent="0.3">
      <c r="A6" s="1" t="s">
        <v>87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44.25" customHeight="1" x14ac:dyDescent="0.3">
      <c r="A7" s="6" t="s">
        <v>86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4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>SUM(G9+G36+G77)</f>
        <v>253949287</v>
      </c>
      <c r="H8" s="22">
        <f>SUM(H9+H36+H77)</f>
        <v>0</v>
      </c>
      <c r="I8" s="23">
        <f t="shared" ref="I8:X8" si="0">SUM(I9+I36+I77)</f>
        <v>0</v>
      </c>
      <c r="J8" s="24">
        <f t="shared" si="0"/>
        <v>253949287</v>
      </c>
      <c r="K8" s="22">
        <f t="shared" si="0"/>
        <v>13996830.4</v>
      </c>
      <c r="L8" s="25">
        <f t="shared" si="0"/>
        <v>16936662.34</v>
      </c>
      <c r="M8" s="25">
        <f t="shared" si="0"/>
        <v>11796360.789999999</v>
      </c>
      <c r="N8" s="25">
        <f t="shared" si="0"/>
        <v>20412396.789999999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52769374.32</v>
      </c>
      <c r="X8" s="26">
        <f t="shared" si="0"/>
        <v>201179912.68000001</v>
      </c>
    </row>
    <row r="9" spans="1:24" ht="54" thickTop="1" thickBot="1" x14ac:dyDescent="0.35">
      <c r="A9" s="27" t="s">
        <v>92</v>
      </c>
      <c r="B9" s="330" t="s">
        <v>30</v>
      </c>
      <c r="C9" s="331"/>
      <c r="D9" s="331"/>
      <c r="E9" s="331"/>
      <c r="F9" s="332"/>
      <c r="G9" s="28">
        <f>SUM(G10+G14+G18+G23+G28+G31)</f>
        <v>227987368</v>
      </c>
      <c r="H9" s="29">
        <f t="shared" ref="H9:X9" si="1">SUM(H10+H14+H18+H23+H28+H31)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16368487</v>
      </c>
      <c r="M9" s="32">
        <f t="shared" si="1"/>
        <v>10375373</v>
      </c>
      <c r="N9" s="32">
        <f t="shared" si="1"/>
        <v>18827281</v>
      </c>
      <c r="O9" s="32">
        <f t="shared" si="1"/>
        <v>0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50279512</v>
      </c>
      <c r="X9" s="33">
        <f t="shared" si="1"/>
        <v>177707856</v>
      </c>
    </row>
    <row r="10" spans="1:24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>SUM(L11:L11)+1600000</f>
        <v>4600000</v>
      </c>
      <c r="M10" s="42">
        <f t="shared" si="2"/>
        <v>4500000</v>
      </c>
      <c r="N10" s="42">
        <f t="shared" si="2"/>
        <v>3130984</v>
      </c>
      <c r="O10" s="42">
        <f t="shared" si="2"/>
        <v>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14330984</v>
      </c>
      <c r="X10" s="43">
        <f t="shared" si="2"/>
        <v>23240823</v>
      </c>
    </row>
    <row r="11" spans="1:24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>
        <v>4500000</v>
      </c>
      <c r="N11" s="54">
        <v>3130984</v>
      </c>
      <c r="O11" s="54"/>
      <c r="P11" s="54"/>
      <c r="Q11" s="54"/>
      <c r="R11" s="54"/>
      <c r="S11" s="54"/>
      <c r="T11" s="54"/>
      <c r="U11" s="54"/>
      <c r="V11" s="55"/>
      <c r="W11" s="56">
        <f>SUM(K11:V11)+1600000</f>
        <v>14330984</v>
      </c>
      <c r="X11" s="57">
        <f t="shared" ref="X11" si="3">J11-W11</f>
        <v>23240823</v>
      </c>
    </row>
    <row r="12" spans="1:24" ht="36" customHeight="1" x14ac:dyDescent="0.25">
      <c r="A12" s="89"/>
      <c r="B12" s="59"/>
      <c r="C12" s="277"/>
      <c r="D12" s="277"/>
      <c r="E12" s="278"/>
      <c r="F12" s="279"/>
      <c r="G12" s="280"/>
      <c r="H12" s="281"/>
      <c r="I12" s="282"/>
      <c r="J12" s="283"/>
      <c r="K12" s="281"/>
      <c r="L12" s="288" t="s">
        <v>80</v>
      </c>
      <c r="M12" s="284"/>
      <c r="N12" s="284"/>
      <c r="O12" s="284"/>
      <c r="P12" s="284"/>
      <c r="Q12" s="284"/>
      <c r="R12" s="284"/>
      <c r="S12" s="284"/>
      <c r="T12" s="284"/>
      <c r="U12" s="284"/>
      <c r="V12" s="285"/>
      <c r="W12" s="286"/>
      <c r="X12" s="287"/>
    </row>
    <row r="13" spans="1:24" ht="15.75" thickBot="1" x14ac:dyDescent="0.3">
      <c r="A13" s="58"/>
      <c r="B13" s="59"/>
      <c r="C13" s="60"/>
      <c r="D13" s="60"/>
      <c r="E13" s="61"/>
      <c r="F13" s="62"/>
      <c r="G13" s="63"/>
      <c r="H13" s="64"/>
      <c r="I13" s="65"/>
      <c r="J13" s="66"/>
      <c r="K13" s="67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  <c r="W13" s="70"/>
      <c r="X13" s="71"/>
    </row>
    <row r="14" spans="1:24" ht="39" thickBot="1" x14ac:dyDescent="0.3">
      <c r="A14" s="72" t="s">
        <v>34</v>
      </c>
      <c r="B14" s="73"/>
      <c r="C14" s="73"/>
      <c r="D14" s="73"/>
      <c r="E14" s="74"/>
      <c r="F14" s="75"/>
      <c r="G14" s="76">
        <f>SUM(G15:G15)</f>
        <v>32000000</v>
      </c>
      <c r="H14" s="77">
        <f t="shared" ref="H14:X14" si="4">SUM(H15:H15)</f>
        <v>0</v>
      </c>
      <c r="I14" s="78">
        <f t="shared" si="4"/>
        <v>0</v>
      </c>
      <c r="J14" s="79">
        <f t="shared" si="4"/>
        <v>32000000</v>
      </c>
      <c r="K14" s="77">
        <f t="shared" si="4"/>
        <v>1900000</v>
      </c>
      <c r="L14" s="80">
        <f>SUM(L15:L15)+1430320</f>
        <v>3430320</v>
      </c>
      <c r="M14" s="80">
        <f t="shared" si="4"/>
        <v>2666373</v>
      </c>
      <c r="N14" s="80">
        <f t="shared" si="4"/>
        <v>2666667</v>
      </c>
      <c r="O14" s="80">
        <f t="shared" si="4"/>
        <v>0</v>
      </c>
      <c r="P14" s="80">
        <f t="shared" si="4"/>
        <v>0</v>
      </c>
      <c r="Q14" s="80">
        <f t="shared" si="4"/>
        <v>0</v>
      </c>
      <c r="R14" s="80">
        <f t="shared" si="4"/>
        <v>0</v>
      </c>
      <c r="S14" s="80">
        <f t="shared" si="4"/>
        <v>0</v>
      </c>
      <c r="T14" s="80">
        <f t="shared" si="4"/>
        <v>0</v>
      </c>
      <c r="U14" s="80">
        <f t="shared" si="4"/>
        <v>0</v>
      </c>
      <c r="V14" s="78">
        <f t="shared" si="4"/>
        <v>0</v>
      </c>
      <c r="W14" s="79">
        <f t="shared" si="4"/>
        <v>10663360</v>
      </c>
      <c r="X14" s="81">
        <f t="shared" si="4"/>
        <v>21336640</v>
      </c>
    </row>
    <row r="15" spans="1:24" ht="23.25" x14ac:dyDescent="0.25">
      <c r="A15" s="44" t="s">
        <v>35</v>
      </c>
      <c r="B15" s="46">
        <v>11</v>
      </c>
      <c r="C15" s="46">
        <v>453</v>
      </c>
      <c r="D15" s="46" t="s">
        <v>33</v>
      </c>
      <c r="E15" s="47"/>
      <c r="F15" s="82"/>
      <c r="G15" s="49">
        <v>32000000</v>
      </c>
      <c r="H15" s="83"/>
      <c r="I15" s="82"/>
      <c r="J15" s="52">
        <f>(G15+I15)-H15</f>
        <v>32000000</v>
      </c>
      <c r="K15" s="84">
        <v>1900000</v>
      </c>
      <c r="L15" s="85">
        <v>2000000</v>
      </c>
      <c r="M15" s="86">
        <v>2666373</v>
      </c>
      <c r="N15" s="86">
        <v>2666667</v>
      </c>
      <c r="O15" s="86"/>
      <c r="P15" s="86"/>
      <c r="Q15" s="86"/>
      <c r="R15" s="86"/>
      <c r="S15" s="86"/>
      <c r="T15" s="86"/>
      <c r="U15" s="86"/>
      <c r="V15" s="87"/>
      <c r="W15" s="56">
        <f>SUM(K15:V15)+1430320</f>
        <v>10663360</v>
      </c>
      <c r="X15" s="88">
        <f>J15-W15</f>
        <v>21336640</v>
      </c>
    </row>
    <row r="16" spans="1:24" ht="32.25" customHeight="1" x14ac:dyDescent="0.25">
      <c r="A16" s="89"/>
      <c r="B16" s="60"/>
      <c r="C16" s="60"/>
      <c r="D16" s="60"/>
      <c r="E16" s="61"/>
      <c r="F16" s="91"/>
      <c r="G16" s="280"/>
      <c r="H16" s="289"/>
      <c r="I16" s="290"/>
      <c r="J16" s="283"/>
      <c r="K16" s="291"/>
      <c r="L16" s="288" t="s">
        <v>81</v>
      </c>
      <c r="M16" s="292"/>
      <c r="N16" s="292"/>
      <c r="O16" s="292"/>
      <c r="P16" s="292"/>
      <c r="Q16" s="292"/>
      <c r="R16" s="292"/>
      <c r="S16" s="292"/>
      <c r="T16" s="292"/>
      <c r="U16" s="292"/>
      <c r="V16" s="293"/>
      <c r="W16" s="286"/>
      <c r="X16" s="294"/>
    </row>
    <row r="17" spans="1:25" ht="15.75" thickBot="1" x14ac:dyDescent="0.3">
      <c r="A17" s="89"/>
      <c r="B17" s="59"/>
      <c r="C17" s="60"/>
      <c r="D17" s="60"/>
      <c r="E17" s="61"/>
      <c r="F17" s="62"/>
      <c r="G17" s="63"/>
      <c r="H17" s="90"/>
      <c r="I17" s="91"/>
      <c r="J17" s="66"/>
      <c r="K17" s="90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4"/>
      <c r="W17" s="70"/>
      <c r="X17" s="71"/>
    </row>
    <row r="18" spans="1:25" ht="26.25" thickBot="1" x14ac:dyDescent="0.3">
      <c r="A18" s="72" t="s">
        <v>36</v>
      </c>
      <c r="B18" s="73"/>
      <c r="C18" s="73"/>
      <c r="D18" s="73"/>
      <c r="E18" s="74"/>
      <c r="F18" s="75"/>
      <c r="G18" s="76">
        <f>SUM(G19:G21)</f>
        <v>31550000</v>
      </c>
      <c r="H18" s="77">
        <f t="shared" ref="H18:X18" si="5">SUM(H19:H21)</f>
        <v>0</v>
      </c>
      <c r="I18" s="78">
        <f t="shared" si="5"/>
        <v>0</v>
      </c>
      <c r="J18" s="79">
        <f t="shared" si="5"/>
        <v>31550000</v>
      </c>
      <c r="K18" s="77">
        <f t="shared" si="5"/>
        <v>2818653</v>
      </c>
      <c r="L18" s="80">
        <f t="shared" si="5"/>
        <v>2629167</v>
      </c>
      <c r="M18" s="80">
        <f t="shared" si="5"/>
        <v>2500000</v>
      </c>
      <c r="N18" s="80">
        <f t="shared" si="5"/>
        <v>2624167</v>
      </c>
      <c r="O18" s="80">
        <f t="shared" si="5"/>
        <v>0</v>
      </c>
      <c r="P18" s="80">
        <f t="shared" si="5"/>
        <v>0</v>
      </c>
      <c r="Q18" s="80">
        <f t="shared" si="5"/>
        <v>0</v>
      </c>
      <c r="R18" s="80">
        <f t="shared" si="5"/>
        <v>0</v>
      </c>
      <c r="S18" s="80">
        <f t="shared" si="5"/>
        <v>0</v>
      </c>
      <c r="T18" s="80">
        <f t="shared" si="5"/>
        <v>0</v>
      </c>
      <c r="U18" s="80">
        <f t="shared" si="5"/>
        <v>0</v>
      </c>
      <c r="V18" s="78">
        <f t="shared" si="5"/>
        <v>0</v>
      </c>
      <c r="W18" s="79">
        <f t="shared" si="5"/>
        <v>10571987</v>
      </c>
      <c r="X18" s="81">
        <f t="shared" si="5"/>
        <v>20978013</v>
      </c>
      <c r="Y18" s="95"/>
    </row>
    <row r="19" spans="1:25" ht="34.5" x14ac:dyDescent="0.25">
      <c r="A19" s="44" t="s">
        <v>37</v>
      </c>
      <c r="B19" s="96">
        <v>21</v>
      </c>
      <c r="C19" s="96">
        <v>453</v>
      </c>
      <c r="D19" s="97" t="s">
        <v>75</v>
      </c>
      <c r="E19" s="98"/>
      <c r="F19" s="99"/>
      <c r="G19" s="49">
        <v>25550000</v>
      </c>
      <c r="H19" s="50"/>
      <c r="I19" s="51"/>
      <c r="J19" s="52">
        <f>(G19+I19)-H19</f>
        <v>25550000</v>
      </c>
      <c r="K19" s="100">
        <v>1818653</v>
      </c>
      <c r="L19" s="101">
        <v>2129167</v>
      </c>
      <c r="M19" s="102">
        <v>2000000</v>
      </c>
      <c r="N19" s="102">
        <v>2124167</v>
      </c>
      <c r="O19" s="54"/>
      <c r="P19" s="54"/>
      <c r="Q19" s="54"/>
      <c r="R19" s="54"/>
      <c r="S19" s="54"/>
      <c r="T19" s="54"/>
      <c r="U19" s="54"/>
      <c r="V19" s="55"/>
      <c r="W19" s="56">
        <f>SUM(K19:V19)</f>
        <v>8071987</v>
      </c>
      <c r="X19" s="88">
        <f>J19-W19</f>
        <v>17478013</v>
      </c>
    </row>
    <row r="20" spans="1:25" ht="6.75" customHeight="1" x14ac:dyDescent="0.25">
      <c r="A20" s="335"/>
      <c r="B20" s="103"/>
      <c r="C20" s="103"/>
      <c r="D20" s="104"/>
      <c r="E20" s="105"/>
      <c r="F20" s="106"/>
      <c r="G20" s="107"/>
      <c r="H20" s="108"/>
      <c r="I20" s="109"/>
      <c r="J20" s="110"/>
      <c r="K20" s="108"/>
      <c r="L20" s="111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14"/>
      <c r="X20" s="115"/>
    </row>
    <row r="21" spans="1:25" x14ac:dyDescent="0.25">
      <c r="A21" s="336"/>
      <c r="B21" s="116">
        <v>21</v>
      </c>
      <c r="C21" s="116">
        <v>533</v>
      </c>
      <c r="D21" s="117" t="s">
        <v>75</v>
      </c>
      <c r="E21" s="118"/>
      <c r="F21" s="119"/>
      <c r="G21" s="120">
        <v>6000000</v>
      </c>
      <c r="H21" s="121"/>
      <c r="I21" s="122"/>
      <c r="J21" s="123">
        <f>(G21+I21)-H21</f>
        <v>6000000</v>
      </c>
      <c r="K21" s="124">
        <v>1000000</v>
      </c>
      <c r="L21" s="125">
        <v>500000</v>
      </c>
      <c r="M21" s="126">
        <v>500000</v>
      </c>
      <c r="N21" s="126">
        <v>500000</v>
      </c>
      <c r="O21" s="127"/>
      <c r="P21" s="127"/>
      <c r="Q21" s="127"/>
      <c r="R21" s="127"/>
      <c r="S21" s="127"/>
      <c r="T21" s="127"/>
      <c r="U21" s="127"/>
      <c r="V21" s="128"/>
      <c r="W21" s="129">
        <f t="shared" ref="W21" si="6">SUM(K21:V21)</f>
        <v>2500000</v>
      </c>
      <c r="X21" s="130">
        <f>J21-W21</f>
        <v>3500000</v>
      </c>
    </row>
    <row r="22" spans="1:25" ht="15.75" thickBot="1" x14ac:dyDescent="0.3">
      <c r="A22" s="337"/>
      <c r="B22" s="131"/>
      <c r="C22" s="131"/>
      <c r="D22" s="132"/>
      <c r="E22" s="133"/>
      <c r="F22" s="134"/>
      <c r="G22" s="63"/>
      <c r="H22" s="64"/>
      <c r="I22" s="65"/>
      <c r="J22" s="66"/>
      <c r="K22" s="135"/>
      <c r="L22" s="136"/>
      <c r="M22" s="137"/>
      <c r="N22" s="137"/>
      <c r="O22" s="68"/>
      <c r="P22" s="68"/>
      <c r="Q22" s="68"/>
      <c r="R22" s="68"/>
      <c r="S22" s="68"/>
      <c r="T22" s="68"/>
      <c r="U22" s="68"/>
      <c r="V22" s="69"/>
      <c r="W22" s="70"/>
      <c r="X22" s="71"/>
    </row>
    <row r="23" spans="1:25" ht="26.25" thickBot="1" x14ac:dyDescent="0.3">
      <c r="A23" s="72" t="s">
        <v>38</v>
      </c>
      <c r="B23" s="73"/>
      <c r="C23" s="73"/>
      <c r="D23" s="73"/>
      <c r="E23" s="74"/>
      <c r="F23" s="75"/>
      <c r="G23" s="76">
        <f>SUM(G24:G26)</f>
        <v>3500000</v>
      </c>
      <c r="H23" s="77">
        <f t="shared" ref="H23:X23" si="7">SUM(H24:H26)</f>
        <v>0</v>
      </c>
      <c r="I23" s="78">
        <f t="shared" si="7"/>
        <v>0</v>
      </c>
      <c r="J23" s="79">
        <f t="shared" si="7"/>
        <v>3500000</v>
      </c>
      <c r="K23" s="77">
        <f t="shared" si="7"/>
        <v>500000</v>
      </c>
      <c r="L23" s="80">
        <f t="shared" si="7"/>
        <v>125000</v>
      </c>
      <c r="M23" s="80">
        <f t="shared" si="7"/>
        <v>125000</v>
      </c>
      <c r="N23" s="80">
        <f t="shared" si="7"/>
        <v>125000</v>
      </c>
      <c r="O23" s="80">
        <f t="shared" si="7"/>
        <v>0</v>
      </c>
      <c r="P23" s="80">
        <f t="shared" si="7"/>
        <v>0</v>
      </c>
      <c r="Q23" s="80">
        <f t="shared" si="7"/>
        <v>0</v>
      </c>
      <c r="R23" s="80">
        <f t="shared" si="7"/>
        <v>0</v>
      </c>
      <c r="S23" s="80">
        <f t="shared" si="7"/>
        <v>0</v>
      </c>
      <c r="T23" s="80">
        <f t="shared" si="7"/>
        <v>0</v>
      </c>
      <c r="U23" s="80">
        <f t="shared" si="7"/>
        <v>0</v>
      </c>
      <c r="V23" s="78">
        <f t="shared" si="7"/>
        <v>0</v>
      </c>
      <c r="W23" s="79">
        <f t="shared" si="7"/>
        <v>875000</v>
      </c>
      <c r="X23" s="81">
        <f t="shared" si="7"/>
        <v>2625000</v>
      </c>
    </row>
    <row r="24" spans="1:25" ht="23.25" x14ac:dyDescent="0.25">
      <c r="A24" s="44" t="s">
        <v>39</v>
      </c>
      <c r="B24" s="45">
        <v>11</v>
      </c>
      <c r="C24" s="46">
        <v>461</v>
      </c>
      <c r="D24" s="46" t="s">
        <v>33</v>
      </c>
      <c r="E24" s="47"/>
      <c r="F24" s="48"/>
      <c r="G24" s="49">
        <v>1500000</v>
      </c>
      <c r="H24" s="50"/>
      <c r="I24" s="51"/>
      <c r="J24" s="52">
        <f>(G24+I24)-H24</f>
        <v>1500000</v>
      </c>
      <c r="K24" s="50">
        <v>500000</v>
      </c>
      <c r="L24" s="53">
        <v>125000</v>
      </c>
      <c r="M24" s="54">
        <v>125000</v>
      </c>
      <c r="N24" s="54">
        <v>125000</v>
      </c>
      <c r="O24" s="54"/>
      <c r="P24" s="54"/>
      <c r="Q24" s="54"/>
      <c r="R24" s="54"/>
      <c r="S24" s="54"/>
      <c r="T24" s="54"/>
      <c r="U24" s="54"/>
      <c r="V24" s="55"/>
      <c r="W24" s="56">
        <f>SUM(K24:V24)</f>
        <v>875000</v>
      </c>
      <c r="X24" s="88">
        <f>J24-W24</f>
        <v>625000</v>
      </c>
    </row>
    <row r="25" spans="1:25" ht="6" customHeight="1" x14ac:dyDescent="0.25">
      <c r="A25" s="89"/>
      <c r="B25" s="138"/>
      <c r="C25" s="139"/>
      <c r="D25" s="139"/>
      <c r="E25" s="140"/>
      <c r="F25" s="141"/>
      <c r="G25" s="142"/>
      <c r="H25" s="143"/>
      <c r="I25" s="144"/>
      <c r="J25" s="145"/>
      <c r="K25" s="143"/>
      <c r="L25" s="146"/>
      <c r="M25" s="147"/>
      <c r="N25" s="147"/>
      <c r="O25" s="147"/>
      <c r="P25" s="147"/>
      <c r="Q25" s="147"/>
      <c r="R25" s="147"/>
      <c r="S25" s="147"/>
      <c r="T25" s="147"/>
      <c r="U25" s="147"/>
      <c r="V25" s="148"/>
      <c r="W25" s="149"/>
      <c r="X25" s="150"/>
    </row>
    <row r="26" spans="1:25" x14ac:dyDescent="0.25">
      <c r="A26" s="151"/>
      <c r="B26" s="152">
        <v>61</v>
      </c>
      <c r="C26" s="153">
        <v>461</v>
      </c>
      <c r="D26" s="153" t="s">
        <v>33</v>
      </c>
      <c r="E26" s="154" t="s">
        <v>40</v>
      </c>
      <c r="F26" s="155" t="s">
        <v>41</v>
      </c>
      <c r="G26" s="156">
        <v>2000000</v>
      </c>
      <c r="H26" s="157"/>
      <c r="I26" s="158"/>
      <c r="J26" s="159">
        <f>(G26+I26)-H26</f>
        <v>2000000</v>
      </c>
      <c r="K26" s="157"/>
      <c r="L26" s="160"/>
      <c r="M26" s="161"/>
      <c r="N26" s="161"/>
      <c r="O26" s="161"/>
      <c r="P26" s="161"/>
      <c r="Q26" s="161"/>
      <c r="R26" s="161"/>
      <c r="S26" s="161"/>
      <c r="T26" s="161"/>
      <c r="U26" s="161"/>
      <c r="V26" s="162"/>
      <c r="W26" s="163">
        <f t="shared" ref="W26" si="8">SUM(K26:V26)</f>
        <v>0</v>
      </c>
      <c r="X26" s="164">
        <f>J26-W26</f>
        <v>2000000</v>
      </c>
    </row>
    <row r="27" spans="1:25" ht="15.75" thickBot="1" x14ac:dyDescent="0.3">
      <c r="A27" s="165"/>
      <c r="B27" s="59"/>
      <c r="C27" s="60"/>
      <c r="D27" s="60"/>
      <c r="E27" s="61"/>
      <c r="F27" s="62"/>
      <c r="G27" s="63"/>
      <c r="H27" s="64"/>
      <c r="I27" s="65"/>
      <c r="J27" s="66"/>
      <c r="K27" s="64"/>
      <c r="L27" s="166"/>
      <c r="M27" s="68"/>
      <c r="N27" s="68"/>
      <c r="O27" s="68"/>
      <c r="P27" s="68"/>
      <c r="Q27" s="68"/>
      <c r="R27" s="68"/>
      <c r="S27" s="68"/>
      <c r="T27" s="68"/>
      <c r="U27" s="68"/>
      <c r="V27" s="69"/>
      <c r="W27" s="70"/>
      <c r="X27" s="71"/>
    </row>
    <row r="28" spans="1:25" ht="39" thickBot="1" x14ac:dyDescent="0.3">
      <c r="A28" s="72" t="s">
        <v>42</v>
      </c>
      <c r="B28" s="73"/>
      <c r="C28" s="73"/>
      <c r="D28" s="73"/>
      <c r="E28" s="74"/>
      <c r="F28" s="75"/>
      <c r="G28" s="76">
        <f>SUM(G29:G29)</f>
        <v>7000000</v>
      </c>
      <c r="H28" s="77"/>
      <c r="I28" s="78">
        <f t="shared" ref="I28:X28" si="9">SUM(I29:I29)</f>
        <v>0</v>
      </c>
      <c r="J28" s="79">
        <f t="shared" si="9"/>
        <v>7000000</v>
      </c>
      <c r="K28" s="167">
        <f t="shared" si="9"/>
        <v>583334</v>
      </c>
      <c r="L28" s="168">
        <f t="shared" si="9"/>
        <v>584000</v>
      </c>
      <c r="M28" s="80">
        <f t="shared" si="9"/>
        <v>584000</v>
      </c>
      <c r="N28" s="80">
        <f t="shared" si="9"/>
        <v>583333</v>
      </c>
      <c r="O28" s="80">
        <f t="shared" si="9"/>
        <v>0</v>
      </c>
      <c r="P28" s="80">
        <f t="shared" si="9"/>
        <v>0</v>
      </c>
      <c r="Q28" s="80">
        <f t="shared" si="9"/>
        <v>0</v>
      </c>
      <c r="R28" s="80">
        <f t="shared" si="9"/>
        <v>0</v>
      </c>
      <c r="S28" s="80">
        <f t="shared" si="9"/>
        <v>0</v>
      </c>
      <c r="T28" s="80">
        <f t="shared" si="9"/>
        <v>0</v>
      </c>
      <c r="U28" s="80">
        <f t="shared" si="9"/>
        <v>0</v>
      </c>
      <c r="V28" s="78">
        <f t="shared" si="9"/>
        <v>0</v>
      </c>
      <c r="W28" s="79">
        <f>SUM(W29:W29)</f>
        <v>2334667</v>
      </c>
      <c r="X28" s="81">
        <f t="shared" si="9"/>
        <v>4665333</v>
      </c>
    </row>
    <row r="29" spans="1:25" ht="23.25" x14ac:dyDescent="0.25">
      <c r="A29" s="44" t="s">
        <v>43</v>
      </c>
      <c r="B29" s="45">
        <v>21</v>
      </c>
      <c r="C29" s="46">
        <v>461</v>
      </c>
      <c r="D29" s="46" t="s">
        <v>33</v>
      </c>
      <c r="E29" s="47"/>
      <c r="F29" s="48"/>
      <c r="G29" s="49">
        <v>7000000</v>
      </c>
      <c r="H29" s="50"/>
      <c r="I29" s="51"/>
      <c r="J29" s="52">
        <f>(G29+I29)-H29</f>
        <v>7000000</v>
      </c>
      <c r="K29" s="50">
        <v>583334</v>
      </c>
      <c r="L29" s="53">
        <v>584000</v>
      </c>
      <c r="M29" s="54">
        <v>584000</v>
      </c>
      <c r="N29" s="54">
        <v>583333</v>
      </c>
      <c r="O29" s="54"/>
      <c r="P29" s="54"/>
      <c r="Q29" s="54"/>
      <c r="R29" s="54"/>
      <c r="S29" s="54"/>
      <c r="T29" s="54"/>
      <c r="U29" s="54"/>
      <c r="V29" s="55"/>
      <c r="W29" s="56">
        <f>SUM(K29:V29)</f>
        <v>2334667</v>
      </c>
      <c r="X29" s="88">
        <f>J29-W29</f>
        <v>4665333</v>
      </c>
    </row>
    <row r="30" spans="1:25" ht="15.75" thickBot="1" x14ac:dyDescent="0.3">
      <c r="A30" s="89"/>
      <c r="B30" s="59"/>
      <c r="C30" s="60"/>
      <c r="D30" s="60"/>
      <c r="E30" s="61"/>
      <c r="F30" s="62"/>
      <c r="G30" s="63"/>
      <c r="H30" s="64"/>
      <c r="I30" s="65"/>
      <c r="J30" s="66"/>
      <c r="K30" s="64"/>
      <c r="L30" s="16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/>
    </row>
    <row r="31" spans="1:25" ht="26.25" thickBot="1" x14ac:dyDescent="0.3">
      <c r="A31" s="72" t="s">
        <v>44</v>
      </c>
      <c r="B31" s="169"/>
      <c r="C31" s="170"/>
      <c r="D31" s="170"/>
      <c r="E31" s="171"/>
      <c r="F31" s="172"/>
      <c r="G31" s="173">
        <f>SUM(G32:G34)</f>
        <v>116365561</v>
      </c>
      <c r="H31" s="174">
        <f t="shared" ref="H31:X31" si="10">SUM(H32:H34)</f>
        <v>0</v>
      </c>
      <c r="I31" s="175">
        <f t="shared" si="10"/>
        <v>0</v>
      </c>
      <c r="J31" s="176">
        <f t="shared" si="10"/>
        <v>116365561</v>
      </c>
      <c r="K31" s="174">
        <f t="shared" si="10"/>
        <v>5450000</v>
      </c>
      <c r="L31" s="177">
        <f t="shared" si="10"/>
        <v>5000000</v>
      </c>
      <c r="M31" s="177">
        <f t="shared" si="10"/>
        <v>0</v>
      </c>
      <c r="N31" s="177">
        <f t="shared" si="10"/>
        <v>9697130</v>
      </c>
      <c r="O31" s="177">
        <f t="shared" si="10"/>
        <v>0</v>
      </c>
      <c r="P31" s="177">
        <f t="shared" si="10"/>
        <v>0</v>
      </c>
      <c r="Q31" s="177">
        <f t="shared" si="10"/>
        <v>0</v>
      </c>
      <c r="R31" s="177">
        <f t="shared" si="10"/>
        <v>0</v>
      </c>
      <c r="S31" s="177">
        <f t="shared" si="10"/>
        <v>0</v>
      </c>
      <c r="T31" s="177">
        <f t="shared" si="10"/>
        <v>0</v>
      </c>
      <c r="U31" s="177">
        <f t="shared" si="10"/>
        <v>0</v>
      </c>
      <c r="V31" s="175">
        <f t="shared" si="10"/>
        <v>0</v>
      </c>
      <c r="W31" s="176">
        <f t="shared" si="10"/>
        <v>11503514</v>
      </c>
      <c r="X31" s="178">
        <f t="shared" si="10"/>
        <v>104862047</v>
      </c>
    </row>
    <row r="32" spans="1:25" ht="23.25" x14ac:dyDescent="0.25">
      <c r="A32" s="179" t="s">
        <v>45</v>
      </c>
      <c r="B32" s="59">
        <v>21</v>
      </c>
      <c r="C32" s="60">
        <v>453</v>
      </c>
      <c r="D32" s="60" t="s">
        <v>33</v>
      </c>
      <c r="E32" s="61"/>
      <c r="F32" s="62"/>
      <c r="G32" s="63">
        <v>43723397</v>
      </c>
      <c r="H32" s="64"/>
      <c r="I32" s="65"/>
      <c r="J32" s="66">
        <f>(G32+I32)-H32</f>
        <v>43723397</v>
      </c>
      <c r="K32" s="135">
        <v>3000000</v>
      </c>
      <c r="L32" s="136">
        <v>2000000</v>
      </c>
      <c r="M32" s="68"/>
      <c r="N32" s="68">
        <v>3643616</v>
      </c>
      <c r="O32" s="68"/>
      <c r="P32" s="68"/>
      <c r="Q32" s="68"/>
      <c r="R32" s="68"/>
      <c r="S32" s="68"/>
      <c r="T32" s="68"/>
      <c r="U32" s="68"/>
      <c r="V32" s="69"/>
      <c r="W32" s="70"/>
      <c r="X32" s="71">
        <f>J32-W32</f>
        <v>43723397</v>
      </c>
    </row>
    <row r="33" spans="1:24" ht="6" customHeight="1" x14ac:dyDescent="0.25">
      <c r="A33" s="338"/>
      <c r="B33" s="180"/>
      <c r="C33" s="181"/>
      <c r="D33" s="181"/>
      <c r="E33" s="182"/>
      <c r="F33" s="183"/>
      <c r="G33" s="107"/>
      <c r="H33" s="108"/>
      <c r="I33" s="109"/>
      <c r="J33" s="110"/>
      <c r="K33" s="184"/>
      <c r="L33" s="111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114"/>
      <c r="X33" s="115"/>
    </row>
    <row r="34" spans="1:24" x14ac:dyDescent="0.25">
      <c r="A34" s="336"/>
      <c r="B34" s="185">
        <v>21</v>
      </c>
      <c r="C34" s="186">
        <v>533</v>
      </c>
      <c r="D34" s="186" t="s">
        <v>33</v>
      </c>
      <c r="E34" s="187"/>
      <c r="F34" s="188"/>
      <c r="G34" s="120">
        <v>72642164</v>
      </c>
      <c r="H34" s="121"/>
      <c r="I34" s="122"/>
      <c r="J34" s="123">
        <f>(G34+I34)-H34</f>
        <v>72642164</v>
      </c>
      <c r="K34" s="124">
        <v>2450000</v>
      </c>
      <c r="L34" s="125">
        <v>3000000</v>
      </c>
      <c r="M34" s="127"/>
      <c r="N34" s="127">
        <v>6053514</v>
      </c>
      <c r="O34" s="127"/>
      <c r="P34" s="127"/>
      <c r="Q34" s="127"/>
      <c r="R34" s="127"/>
      <c r="S34" s="127"/>
      <c r="T34" s="127"/>
      <c r="U34" s="127"/>
      <c r="V34" s="128"/>
      <c r="W34" s="129">
        <f>SUM(K34:V34)</f>
        <v>11503514</v>
      </c>
      <c r="X34" s="130">
        <f>J34-W34</f>
        <v>61138650</v>
      </c>
    </row>
    <row r="35" spans="1:24" ht="15.75" thickBot="1" x14ac:dyDescent="0.3">
      <c r="A35" s="339"/>
      <c r="B35" s="59"/>
      <c r="C35" s="60"/>
      <c r="D35" s="60"/>
      <c r="E35" s="61"/>
      <c r="F35" s="62"/>
      <c r="G35" s="63"/>
      <c r="H35" s="64"/>
      <c r="I35" s="65"/>
      <c r="J35" s="66"/>
      <c r="K35" s="64"/>
      <c r="L35" s="166"/>
      <c r="M35" s="68"/>
      <c r="N35" s="68"/>
      <c r="O35" s="68"/>
      <c r="P35" s="189"/>
      <c r="Q35" s="68"/>
      <c r="R35" s="68"/>
      <c r="S35" s="68"/>
      <c r="T35" s="68"/>
      <c r="U35" s="68"/>
      <c r="V35" s="69"/>
      <c r="W35" s="70"/>
      <c r="X35" s="71"/>
    </row>
    <row r="36" spans="1:24" ht="63.75" customHeight="1" thickTop="1" thickBot="1" x14ac:dyDescent="0.35">
      <c r="A36" s="190" t="s">
        <v>90</v>
      </c>
      <c r="B36" s="340" t="s">
        <v>30</v>
      </c>
      <c r="C36" s="341"/>
      <c r="D36" s="341"/>
      <c r="E36" s="341"/>
      <c r="F36" s="342"/>
      <c r="G36" s="191">
        <f>SUM(G37+G40+G43+G46+G49+G52+G57+G60+G65+G68+G74+G71)</f>
        <v>22961919</v>
      </c>
      <c r="H36" s="192">
        <f t="shared" ref="H36:X36" si="11">SUM(H37+H40+H43+H46+H49+H52+H57+H60+H65+H68+H74+H71)</f>
        <v>0</v>
      </c>
      <c r="I36" s="193">
        <f t="shared" si="11"/>
        <v>0</v>
      </c>
      <c r="J36" s="194">
        <f t="shared" si="11"/>
        <v>22961919</v>
      </c>
      <c r="K36" s="192">
        <f t="shared" si="11"/>
        <v>644843.4</v>
      </c>
      <c r="L36" s="195">
        <f t="shared" si="11"/>
        <v>568175.34</v>
      </c>
      <c r="M36" s="195">
        <f t="shared" si="11"/>
        <v>1420987.79</v>
      </c>
      <c r="N36" s="195">
        <f t="shared" si="11"/>
        <v>1585115.79</v>
      </c>
      <c r="O36" s="195">
        <f t="shared" si="11"/>
        <v>0</v>
      </c>
      <c r="P36" s="195">
        <f t="shared" si="11"/>
        <v>0</v>
      </c>
      <c r="Q36" s="195">
        <f t="shared" si="11"/>
        <v>0</v>
      </c>
      <c r="R36" s="195">
        <f t="shared" si="11"/>
        <v>0</v>
      </c>
      <c r="S36" s="195">
        <f t="shared" si="11"/>
        <v>0</v>
      </c>
      <c r="T36" s="195">
        <f t="shared" si="11"/>
        <v>0</v>
      </c>
      <c r="U36" s="195">
        <f t="shared" si="11"/>
        <v>0</v>
      </c>
      <c r="V36" s="193">
        <f t="shared" si="11"/>
        <v>0</v>
      </c>
      <c r="W36" s="194">
        <f t="shared" si="11"/>
        <v>2489862.3200000003</v>
      </c>
      <c r="X36" s="196">
        <f t="shared" si="11"/>
        <v>20472056.68</v>
      </c>
    </row>
    <row r="37" spans="1:24" ht="27" thickTop="1" thickBot="1" x14ac:dyDescent="0.3">
      <c r="A37" s="34" t="s">
        <v>47</v>
      </c>
      <c r="B37" s="197"/>
      <c r="C37" s="198"/>
      <c r="D37" s="198"/>
      <c r="E37" s="199"/>
      <c r="F37" s="200"/>
      <c r="G37" s="201">
        <f>SUM(G38)</f>
        <v>3350000</v>
      </c>
      <c r="H37" s="202">
        <f t="shared" ref="H37:X37" si="12">SUM(H38)</f>
        <v>0</v>
      </c>
      <c r="I37" s="203">
        <f t="shared" si="12"/>
        <v>0</v>
      </c>
      <c r="J37" s="204">
        <f t="shared" si="12"/>
        <v>3350000</v>
      </c>
      <c r="K37" s="202">
        <f t="shared" si="12"/>
        <v>194455.4</v>
      </c>
      <c r="L37" s="205">
        <f t="shared" si="12"/>
        <v>194397.34</v>
      </c>
      <c r="M37" s="205">
        <f t="shared" si="12"/>
        <v>189690.79</v>
      </c>
      <c r="N37" s="205">
        <f t="shared" si="12"/>
        <v>194690.79</v>
      </c>
      <c r="O37" s="205">
        <f t="shared" si="12"/>
        <v>0</v>
      </c>
      <c r="P37" s="205">
        <f t="shared" si="12"/>
        <v>0</v>
      </c>
      <c r="Q37" s="205">
        <f t="shared" si="12"/>
        <v>0</v>
      </c>
      <c r="R37" s="205">
        <f t="shared" si="12"/>
        <v>0</v>
      </c>
      <c r="S37" s="205">
        <f t="shared" si="12"/>
        <v>0</v>
      </c>
      <c r="T37" s="205">
        <f t="shared" si="12"/>
        <v>0</v>
      </c>
      <c r="U37" s="205">
        <f t="shared" si="12"/>
        <v>0</v>
      </c>
      <c r="V37" s="203">
        <f t="shared" si="12"/>
        <v>0</v>
      </c>
      <c r="W37" s="204">
        <f t="shared" si="12"/>
        <v>773234.32000000007</v>
      </c>
      <c r="X37" s="206">
        <f t="shared" si="12"/>
        <v>2576765.6799999997</v>
      </c>
    </row>
    <row r="38" spans="1:24" ht="34.5" x14ac:dyDescent="0.25">
      <c r="A38" s="44" t="s">
        <v>48</v>
      </c>
      <c r="B38" s="45">
        <v>11</v>
      </c>
      <c r="C38" s="46">
        <v>435</v>
      </c>
      <c r="D38" s="46" t="s">
        <v>33</v>
      </c>
      <c r="E38" s="47"/>
      <c r="F38" s="48"/>
      <c r="G38" s="207">
        <v>3350000</v>
      </c>
      <c r="H38" s="50"/>
      <c r="I38" s="51"/>
      <c r="J38" s="52">
        <f>(G38+I38)-H38</f>
        <v>3350000</v>
      </c>
      <c r="K38" s="50">
        <v>194455.4</v>
      </c>
      <c r="L38" s="53">
        <v>194397.34</v>
      </c>
      <c r="M38" s="54">
        <v>189690.79</v>
      </c>
      <c r="N38" s="54">
        <v>194690.79</v>
      </c>
      <c r="O38" s="54"/>
      <c r="P38" s="54"/>
      <c r="Q38" s="54"/>
      <c r="R38" s="54"/>
      <c r="S38" s="54"/>
      <c r="T38" s="54"/>
      <c r="U38" s="54"/>
      <c r="V38" s="55"/>
      <c r="W38" s="56">
        <f>SUM(K38:V38)</f>
        <v>773234.32000000007</v>
      </c>
      <c r="X38" s="88">
        <f>J38-W38</f>
        <v>2576765.6799999997</v>
      </c>
    </row>
    <row r="39" spans="1:24" ht="15.75" thickBot="1" x14ac:dyDescent="0.3">
      <c r="A39" s="208"/>
      <c r="B39" s="59"/>
      <c r="C39" s="60"/>
      <c r="D39" s="60"/>
      <c r="E39" s="61"/>
      <c r="F39" s="62"/>
      <c r="G39" s="63"/>
      <c r="H39" s="64"/>
      <c r="I39" s="65"/>
      <c r="J39" s="66"/>
      <c r="K39" s="67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9"/>
      <c r="W39" s="70"/>
      <c r="X39" s="71"/>
    </row>
    <row r="40" spans="1:24" ht="26.25" thickBot="1" x14ac:dyDescent="0.3">
      <c r="A40" s="72" t="s">
        <v>49</v>
      </c>
      <c r="B40" s="169"/>
      <c r="C40" s="170"/>
      <c r="D40" s="170"/>
      <c r="E40" s="171"/>
      <c r="F40" s="172"/>
      <c r="G40" s="173">
        <f t="shared" ref="G40:X40" si="13">SUM(G41:G41)</f>
        <v>500000</v>
      </c>
      <c r="H40" s="174">
        <f t="shared" si="13"/>
        <v>0</v>
      </c>
      <c r="I40" s="175">
        <f t="shared" si="13"/>
        <v>0</v>
      </c>
      <c r="J40" s="176">
        <f t="shared" si="13"/>
        <v>500000</v>
      </c>
      <c r="K40" s="174">
        <f t="shared" si="13"/>
        <v>0</v>
      </c>
      <c r="L40" s="177">
        <f t="shared" si="13"/>
        <v>0</v>
      </c>
      <c r="M40" s="177">
        <f t="shared" si="13"/>
        <v>0</v>
      </c>
      <c r="N40" s="177">
        <f t="shared" si="13"/>
        <v>0</v>
      </c>
      <c r="O40" s="177">
        <f t="shared" si="13"/>
        <v>0</v>
      </c>
      <c r="P40" s="177">
        <f t="shared" si="13"/>
        <v>0</v>
      </c>
      <c r="Q40" s="177">
        <f t="shared" si="13"/>
        <v>0</v>
      </c>
      <c r="R40" s="177">
        <f t="shared" si="13"/>
        <v>0</v>
      </c>
      <c r="S40" s="177">
        <f t="shared" si="13"/>
        <v>0</v>
      </c>
      <c r="T40" s="177">
        <f t="shared" si="13"/>
        <v>0</v>
      </c>
      <c r="U40" s="177">
        <f t="shared" si="13"/>
        <v>0</v>
      </c>
      <c r="V40" s="175">
        <f t="shared" si="13"/>
        <v>0</v>
      </c>
      <c r="W40" s="176">
        <f t="shared" si="13"/>
        <v>0</v>
      </c>
      <c r="X40" s="178">
        <f t="shared" si="13"/>
        <v>500000</v>
      </c>
    </row>
    <row r="41" spans="1:24" ht="23.25" x14ac:dyDescent="0.25">
      <c r="A41" s="44" t="s">
        <v>50</v>
      </c>
      <c r="B41" s="45">
        <v>11</v>
      </c>
      <c r="C41" s="46">
        <v>435</v>
      </c>
      <c r="D41" s="46" t="s">
        <v>33</v>
      </c>
      <c r="E41" s="47"/>
      <c r="F41" s="48"/>
      <c r="G41" s="207">
        <v>500000</v>
      </c>
      <c r="H41" s="50"/>
      <c r="I41" s="51"/>
      <c r="J41" s="52">
        <f>(G41+I41)-H41</f>
        <v>500000</v>
      </c>
      <c r="K41" s="50"/>
      <c r="L41" s="53"/>
      <c r="M41" s="54"/>
      <c r="N41" s="54"/>
      <c r="O41" s="54"/>
      <c r="P41" s="54"/>
      <c r="Q41" s="54"/>
      <c r="R41" s="54"/>
      <c r="S41" s="54"/>
      <c r="T41" s="54"/>
      <c r="U41" s="54"/>
      <c r="V41" s="55"/>
      <c r="W41" s="56">
        <f>SUM(K41:V41)</f>
        <v>0</v>
      </c>
      <c r="X41" s="88">
        <f>J41-W41</f>
        <v>500000</v>
      </c>
    </row>
    <row r="42" spans="1:24" ht="15.75" thickBot="1" x14ac:dyDescent="0.3">
      <c r="A42" s="89"/>
      <c r="B42" s="59"/>
      <c r="C42" s="60"/>
      <c r="D42" s="60"/>
      <c r="E42" s="61"/>
      <c r="F42" s="62"/>
      <c r="G42" s="63"/>
      <c r="H42" s="64"/>
      <c r="I42" s="65"/>
      <c r="J42" s="66"/>
      <c r="K42" s="67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70"/>
      <c r="X42" s="71"/>
    </row>
    <row r="43" spans="1:24" ht="26.25" thickBot="1" x14ac:dyDescent="0.3">
      <c r="A43" s="72" t="s">
        <v>51</v>
      </c>
      <c r="B43" s="169"/>
      <c r="C43" s="170"/>
      <c r="D43" s="170"/>
      <c r="E43" s="171"/>
      <c r="F43" s="172"/>
      <c r="G43" s="173">
        <f>SUM(G44)</f>
        <v>584700</v>
      </c>
      <c r="H43" s="174">
        <f t="shared" ref="H43:X43" si="14">SUM(H44)</f>
        <v>0</v>
      </c>
      <c r="I43" s="175">
        <f t="shared" si="14"/>
        <v>0</v>
      </c>
      <c r="J43" s="176">
        <f t="shared" si="14"/>
        <v>584700</v>
      </c>
      <c r="K43" s="174">
        <f t="shared" si="14"/>
        <v>0</v>
      </c>
      <c r="L43" s="177">
        <f t="shared" si="14"/>
        <v>0</v>
      </c>
      <c r="M43" s="177">
        <f t="shared" si="14"/>
        <v>0</v>
      </c>
      <c r="N43" s="177">
        <f t="shared" si="14"/>
        <v>0</v>
      </c>
      <c r="O43" s="177">
        <f t="shared" si="14"/>
        <v>0</v>
      </c>
      <c r="P43" s="177">
        <f t="shared" si="14"/>
        <v>0</v>
      </c>
      <c r="Q43" s="177">
        <f t="shared" si="14"/>
        <v>0</v>
      </c>
      <c r="R43" s="177">
        <f t="shared" si="14"/>
        <v>0</v>
      </c>
      <c r="S43" s="177">
        <f t="shared" si="14"/>
        <v>0</v>
      </c>
      <c r="T43" s="177">
        <f t="shared" si="14"/>
        <v>0</v>
      </c>
      <c r="U43" s="177">
        <f t="shared" si="14"/>
        <v>0</v>
      </c>
      <c r="V43" s="175">
        <f t="shared" si="14"/>
        <v>0</v>
      </c>
      <c r="W43" s="176">
        <f t="shared" si="14"/>
        <v>0</v>
      </c>
      <c r="X43" s="178">
        <f t="shared" si="14"/>
        <v>584700</v>
      </c>
    </row>
    <row r="44" spans="1:24" ht="23.25" x14ac:dyDescent="0.25">
      <c r="A44" s="44" t="s">
        <v>52</v>
      </c>
      <c r="B44" s="45">
        <v>11</v>
      </c>
      <c r="C44" s="46">
        <v>472</v>
      </c>
      <c r="D44" s="46" t="s">
        <v>33</v>
      </c>
      <c r="E44" s="47"/>
      <c r="F44" s="48"/>
      <c r="G44" s="207">
        <v>584700</v>
      </c>
      <c r="H44" s="50"/>
      <c r="I44" s="51"/>
      <c r="J44" s="52">
        <f>(G44+I44)-H44</f>
        <v>584700</v>
      </c>
      <c r="K44" s="209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5"/>
      <c r="W44" s="56">
        <f>SUM(K44:V44)</f>
        <v>0</v>
      </c>
      <c r="X44" s="88">
        <f>J44-W44</f>
        <v>584700</v>
      </c>
    </row>
    <row r="45" spans="1:24" ht="15.75" thickBot="1" x14ac:dyDescent="0.3">
      <c r="A45" s="208"/>
      <c r="B45" s="59"/>
      <c r="C45" s="60"/>
      <c r="D45" s="60"/>
      <c r="E45" s="61"/>
      <c r="F45" s="62"/>
      <c r="G45" s="63"/>
      <c r="H45" s="64"/>
      <c r="I45" s="65"/>
      <c r="J45" s="66"/>
      <c r="K45" s="67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9"/>
      <c r="W45" s="70"/>
      <c r="X45" s="71"/>
    </row>
    <row r="46" spans="1:24" ht="26.25" thickBot="1" x14ac:dyDescent="0.3">
      <c r="A46" s="72" t="s">
        <v>53</v>
      </c>
      <c r="B46" s="169"/>
      <c r="C46" s="170"/>
      <c r="D46" s="170"/>
      <c r="E46" s="171"/>
      <c r="F46" s="172"/>
      <c r="G46" s="173">
        <f>SUM(G47)</f>
        <v>2000000</v>
      </c>
      <c r="H46" s="174">
        <f t="shared" ref="H46:X46" si="15">SUM(H47)</f>
        <v>0</v>
      </c>
      <c r="I46" s="175">
        <f t="shared" si="15"/>
        <v>0</v>
      </c>
      <c r="J46" s="176">
        <f t="shared" si="15"/>
        <v>2000000</v>
      </c>
      <c r="K46" s="174">
        <f t="shared" si="15"/>
        <v>250388</v>
      </c>
      <c r="L46" s="177">
        <f t="shared" si="15"/>
        <v>173778</v>
      </c>
      <c r="M46" s="177">
        <f t="shared" si="15"/>
        <v>166667</v>
      </c>
      <c r="N46" s="177">
        <f t="shared" si="15"/>
        <v>170907</v>
      </c>
      <c r="O46" s="177">
        <f t="shared" si="15"/>
        <v>0</v>
      </c>
      <c r="P46" s="177">
        <f t="shared" si="15"/>
        <v>0</v>
      </c>
      <c r="Q46" s="177">
        <f t="shared" si="15"/>
        <v>0</v>
      </c>
      <c r="R46" s="177">
        <f t="shared" si="15"/>
        <v>0</v>
      </c>
      <c r="S46" s="177">
        <f t="shared" si="15"/>
        <v>0</v>
      </c>
      <c r="T46" s="177">
        <f t="shared" si="15"/>
        <v>0</v>
      </c>
      <c r="U46" s="177">
        <f t="shared" si="15"/>
        <v>0</v>
      </c>
      <c r="V46" s="175">
        <f t="shared" si="15"/>
        <v>0</v>
      </c>
      <c r="W46" s="176">
        <f t="shared" si="15"/>
        <v>761740</v>
      </c>
      <c r="X46" s="178">
        <f t="shared" si="15"/>
        <v>1238260</v>
      </c>
    </row>
    <row r="47" spans="1:24" ht="34.5" x14ac:dyDescent="0.25">
      <c r="A47" s="44" t="s">
        <v>54</v>
      </c>
      <c r="B47" s="45">
        <v>11</v>
      </c>
      <c r="C47" s="46">
        <v>472</v>
      </c>
      <c r="D47" s="46" t="s">
        <v>33</v>
      </c>
      <c r="E47" s="47"/>
      <c r="F47" s="48"/>
      <c r="G47" s="207">
        <v>2000000</v>
      </c>
      <c r="H47" s="50"/>
      <c r="I47" s="51"/>
      <c r="J47" s="52">
        <f>(G47+I47)-H47</f>
        <v>2000000</v>
      </c>
      <c r="K47" s="50">
        <v>250388</v>
      </c>
      <c r="L47" s="53">
        <v>173778</v>
      </c>
      <c r="M47" s="54">
        <v>166667</v>
      </c>
      <c r="N47" s="54">
        <v>170907</v>
      </c>
      <c r="O47" s="54"/>
      <c r="P47" s="54"/>
      <c r="Q47" s="54"/>
      <c r="R47" s="54"/>
      <c r="S47" s="54"/>
      <c r="T47" s="210"/>
      <c r="U47" s="210"/>
      <c r="V47" s="55"/>
      <c r="W47" s="56">
        <f>SUM(K47:V47)</f>
        <v>761740</v>
      </c>
      <c r="X47" s="88">
        <f>J47-W47</f>
        <v>1238260</v>
      </c>
    </row>
    <row r="48" spans="1:24" ht="15.75" thickBot="1" x14ac:dyDescent="0.3">
      <c r="A48" s="211"/>
      <c r="B48" s="212"/>
      <c r="C48" s="213"/>
      <c r="D48" s="213"/>
      <c r="E48" s="214"/>
      <c r="F48" s="215"/>
      <c r="G48" s="216"/>
      <c r="H48" s="217"/>
      <c r="I48" s="218"/>
      <c r="J48" s="219"/>
      <c r="K48" s="220"/>
      <c r="L48" s="221"/>
      <c r="M48" s="221"/>
      <c r="N48" s="221"/>
      <c r="O48" s="221"/>
      <c r="P48" s="221"/>
      <c r="Q48" s="221"/>
      <c r="R48" s="221"/>
      <c r="S48" s="221"/>
      <c r="T48" s="222"/>
      <c r="U48" s="222"/>
      <c r="V48" s="223"/>
      <c r="W48" s="224"/>
      <c r="X48" s="225"/>
    </row>
    <row r="49" spans="1:24" ht="39" thickBot="1" x14ac:dyDescent="0.3">
      <c r="A49" s="72" t="s">
        <v>55</v>
      </c>
      <c r="B49" s="169"/>
      <c r="C49" s="170"/>
      <c r="D49" s="170"/>
      <c r="E49" s="171"/>
      <c r="F49" s="172"/>
      <c r="G49" s="173">
        <f>SUM(G50)</f>
        <v>4293007</v>
      </c>
      <c r="H49" s="174">
        <f t="shared" ref="H49:X49" si="16">SUM(H50)</f>
        <v>0</v>
      </c>
      <c r="I49" s="175">
        <f t="shared" si="16"/>
        <v>0</v>
      </c>
      <c r="J49" s="176">
        <f t="shared" si="16"/>
        <v>4293007</v>
      </c>
      <c r="K49" s="174">
        <f t="shared" si="16"/>
        <v>200000</v>
      </c>
      <c r="L49" s="177">
        <f t="shared" si="16"/>
        <v>200000</v>
      </c>
      <c r="M49" s="177">
        <f t="shared" si="16"/>
        <v>200000</v>
      </c>
      <c r="N49" s="177">
        <f t="shared" si="16"/>
        <v>200000</v>
      </c>
      <c r="O49" s="177">
        <f t="shared" si="16"/>
        <v>0</v>
      </c>
      <c r="P49" s="177">
        <f t="shared" si="16"/>
        <v>0</v>
      </c>
      <c r="Q49" s="177">
        <f t="shared" si="16"/>
        <v>0</v>
      </c>
      <c r="R49" s="177">
        <f t="shared" si="16"/>
        <v>0</v>
      </c>
      <c r="S49" s="177">
        <f t="shared" si="16"/>
        <v>0</v>
      </c>
      <c r="T49" s="177">
        <f t="shared" si="16"/>
        <v>0</v>
      </c>
      <c r="U49" s="177">
        <f t="shared" si="16"/>
        <v>0</v>
      </c>
      <c r="V49" s="175">
        <f t="shared" si="16"/>
        <v>0</v>
      </c>
      <c r="W49" s="176">
        <f t="shared" si="16"/>
        <v>800000</v>
      </c>
      <c r="X49" s="178">
        <f t="shared" si="16"/>
        <v>3493007</v>
      </c>
    </row>
    <row r="50" spans="1:24" x14ac:dyDescent="0.25">
      <c r="A50" s="44" t="s">
        <v>56</v>
      </c>
      <c r="B50" s="45">
        <v>11</v>
      </c>
      <c r="C50" s="46">
        <v>473</v>
      </c>
      <c r="D50" s="46" t="s">
        <v>33</v>
      </c>
      <c r="E50" s="47"/>
      <c r="F50" s="48"/>
      <c r="G50" s="207">
        <v>4293007</v>
      </c>
      <c r="H50" s="50"/>
      <c r="I50" s="51"/>
      <c r="J50" s="52">
        <f>(G50+I50)-H50</f>
        <v>4293007</v>
      </c>
      <c r="K50" s="50">
        <v>200000</v>
      </c>
      <c r="L50" s="53">
        <v>200000</v>
      </c>
      <c r="M50" s="54">
        <v>200000</v>
      </c>
      <c r="N50" s="54">
        <v>200000</v>
      </c>
      <c r="O50" s="54"/>
      <c r="P50" s="54"/>
      <c r="Q50" s="54"/>
      <c r="R50" s="54"/>
      <c r="S50" s="54"/>
      <c r="T50" s="210"/>
      <c r="U50" s="210"/>
      <c r="V50" s="55"/>
      <c r="W50" s="56">
        <f>SUM(K50:V50)</f>
        <v>800000</v>
      </c>
      <c r="X50" s="88">
        <f>J50-W50</f>
        <v>3493007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34" t="s">
        <v>57</v>
      </c>
      <c r="B52" s="242"/>
      <c r="C52" s="242"/>
      <c r="D52" s="242"/>
      <c r="E52" s="243"/>
      <c r="F52" s="244"/>
      <c r="G52" s="201">
        <f>SUM(G53+G55)</f>
        <v>1858652</v>
      </c>
      <c r="H52" s="202">
        <f t="shared" ref="H52:X52" si="17">SUM(H53+H55)</f>
        <v>0</v>
      </c>
      <c r="I52" s="203">
        <f t="shared" si="17"/>
        <v>0</v>
      </c>
      <c r="J52" s="204">
        <f t="shared" si="17"/>
        <v>1858652</v>
      </c>
      <c r="K52" s="202">
        <f t="shared" si="17"/>
        <v>0</v>
      </c>
      <c r="L52" s="205">
        <f t="shared" si="17"/>
        <v>0</v>
      </c>
      <c r="M52" s="205">
        <f t="shared" si="17"/>
        <v>0</v>
      </c>
      <c r="N52" s="205">
        <f t="shared" si="17"/>
        <v>154888</v>
      </c>
      <c r="O52" s="205">
        <f t="shared" si="17"/>
        <v>0</v>
      </c>
      <c r="P52" s="205">
        <f t="shared" si="17"/>
        <v>0</v>
      </c>
      <c r="Q52" s="205">
        <f t="shared" si="17"/>
        <v>0</v>
      </c>
      <c r="R52" s="205">
        <f t="shared" si="17"/>
        <v>0</v>
      </c>
      <c r="S52" s="205">
        <f t="shared" si="17"/>
        <v>0</v>
      </c>
      <c r="T52" s="205">
        <f t="shared" si="17"/>
        <v>0</v>
      </c>
      <c r="U52" s="205">
        <f t="shared" si="17"/>
        <v>0</v>
      </c>
      <c r="V52" s="203">
        <f t="shared" si="17"/>
        <v>0</v>
      </c>
      <c r="W52" s="204">
        <f t="shared" si="17"/>
        <v>154888</v>
      </c>
      <c r="X52" s="206">
        <f t="shared" si="17"/>
        <v>1703764</v>
      </c>
    </row>
    <row r="53" spans="1:24" ht="23.25" x14ac:dyDescent="0.25">
      <c r="A53" s="44" t="s">
        <v>58</v>
      </c>
      <c r="B53" s="45">
        <v>21</v>
      </c>
      <c r="C53" s="46">
        <v>431</v>
      </c>
      <c r="D53" s="46" t="s">
        <v>33</v>
      </c>
      <c r="E53" s="47"/>
      <c r="F53" s="48"/>
      <c r="G53" s="207">
        <v>1858652</v>
      </c>
      <c r="H53" s="50"/>
      <c r="I53" s="51"/>
      <c r="J53" s="52">
        <f>(G53+I53)-H53</f>
        <v>1858652</v>
      </c>
      <c r="K53" s="209"/>
      <c r="L53" s="54"/>
      <c r="M53" s="54"/>
      <c r="N53" s="54">
        <v>154888</v>
      </c>
      <c r="O53" s="54"/>
      <c r="P53" s="54"/>
      <c r="Q53" s="54"/>
      <c r="R53" s="54"/>
      <c r="S53" s="54"/>
      <c r="T53" s="54"/>
      <c r="U53" s="54"/>
      <c r="V53" s="55"/>
      <c r="W53" s="56">
        <f>SUM(K53:V53)</f>
        <v>154888</v>
      </c>
      <c r="X53" s="88">
        <f>J53-W53</f>
        <v>1703764</v>
      </c>
    </row>
    <row r="54" spans="1:24" ht="6" customHeight="1" x14ac:dyDescent="0.25">
      <c r="A54" s="336"/>
      <c r="B54" s="180"/>
      <c r="C54" s="181"/>
      <c r="D54" s="181"/>
      <c r="E54" s="182"/>
      <c r="F54" s="183"/>
      <c r="G54" s="107"/>
      <c r="H54" s="108"/>
      <c r="I54" s="109"/>
      <c r="J54" s="110"/>
      <c r="K54" s="245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3"/>
      <c r="W54" s="114"/>
      <c r="X54" s="115"/>
    </row>
    <row r="55" spans="1:24" x14ac:dyDescent="0.25">
      <c r="A55" s="336"/>
      <c r="B55" s="185"/>
      <c r="C55" s="186"/>
      <c r="D55" s="186"/>
      <c r="E55" s="187"/>
      <c r="F55" s="188"/>
      <c r="G55" s="246"/>
      <c r="H55" s="121"/>
      <c r="I55" s="122"/>
      <c r="J55" s="123">
        <f>(G55+I55)-H55</f>
        <v>0</v>
      </c>
      <c r="K55" s="24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8"/>
      <c r="W55" s="248"/>
      <c r="X55" s="249">
        <f>J55-W55</f>
        <v>0</v>
      </c>
    </row>
    <row r="56" spans="1:24" ht="15.75" thickBot="1" x14ac:dyDescent="0.3">
      <c r="A56" s="337"/>
      <c r="B56" s="59"/>
      <c r="C56" s="60"/>
      <c r="D56" s="60"/>
      <c r="E56" s="61"/>
      <c r="F56" s="62"/>
      <c r="G56" s="250"/>
      <c r="H56" s="64"/>
      <c r="I56" s="65"/>
      <c r="J56" s="66"/>
      <c r="K56" s="251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9"/>
      <c r="W56" s="70"/>
      <c r="X56" s="71"/>
    </row>
    <row r="57" spans="1:24" ht="30.75" customHeight="1" thickBot="1" x14ac:dyDescent="0.3">
      <c r="A57" s="72" t="s">
        <v>59</v>
      </c>
      <c r="B57" s="169"/>
      <c r="C57" s="169"/>
      <c r="D57" s="170"/>
      <c r="E57" s="171"/>
      <c r="F57" s="252"/>
      <c r="G57" s="173">
        <f>SUM(G58)</f>
        <v>3322000</v>
      </c>
      <c r="H57" s="174">
        <f t="shared" ref="H57:X57" si="18">SUM(H58)</f>
        <v>0</v>
      </c>
      <c r="I57" s="175">
        <f t="shared" si="18"/>
        <v>0</v>
      </c>
      <c r="J57" s="176">
        <f t="shared" si="18"/>
        <v>3322000</v>
      </c>
      <c r="K57" s="176">
        <f t="shared" si="18"/>
        <v>0</v>
      </c>
      <c r="L57" s="176">
        <f t="shared" si="18"/>
        <v>0</v>
      </c>
      <c r="M57" s="177">
        <v>360000</v>
      </c>
      <c r="N57" s="177">
        <v>276833</v>
      </c>
      <c r="O57" s="177">
        <f t="shared" si="18"/>
        <v>0</v>
      </c>
      <c r="P57" s="177">
        <f t="shared" si="18"/>
        <v>0</v>
      </c>
      <c r="Q57" s="177">
        <f t="shared" si="18"/>
        <v>0</v>
      </c>
      <c r="R57" s="177">
        <f t="shared" si="18"/>
        <v>0</v>
      </c>
      <c r="S57" s="177">
        <f t="shared" si="18"/>
        <v>0</v>
      </c>
      <c r="T57" s="177">
        <f t="shared" si="18"/>
        <v>0</v>
      </c>
      <c r="U57" s="177">
        <f t="shared" si="18"/>
        <v>0</v>
      </c>
      <c r="V57" s="175">
        <f t="shared" si="18"/>
        <v>0</v>
      </c>
      <c r="W57" s="176">
        <f t="shared" si="18"/>
        <v>0</v>
      </c>
      <c r="X57" s="178">
        <f t="shared" si="18"/>
        <v>3322000</v>
      </c>
    </row>
    <row r="58" spans="1:24" ht="48.75" x14ac:dyDescent="0.25">
      <c r="A58" s="44" t="s">
        <v>84</v>
      </c>
      <c r="B58" s="45">
        <v>21</v>
      </c>
      <c r="C58" s="46">
        <v>472</v>
      </c>
      <c r="D58" s="46" t="s">
        <v>33</v>
      </c>
      <c r="E58" s="47"/>
      <c r="F58" s="48"/>
      <c r="G58" s="207">
        <v>3322000</v>
      </c>
      <c r="H58" s="100"/>
      <c r="I58" s="253"/>
      <c r="J58" s="52">
        <f>(G58+I58)-H58</f>
        <v>3322000</v>
      </c>
      <c r="K58" s="100"/>
      <c r="L58" s="101"/>
      <c r="M58" s="210" t="s">
        <v>82</v>
      </c>
      <c r="N58" s="210" t="s">
        <v>89</v>
      </c>
      <c r="O58" s="102"/>
      <c r="P58" s="102"/>
      <c r="Q58" s="102"/>
      <c r="R58" s="102"/>
      <c r="S58" s="102"/>
      <c r="T58" s="102"/>
      <c r="U58" s="102"/>
      <c r="V58" s="254"/>
      <c r="W58" s="56">
        <f>SUM(K58:V58)</f>
        <v>0</v>
      </c>
      <c r="X58" s="88">
        <f>J58-W58</f>
        <v>3322000</v>
      </c>
    </row>
    <row r="59" spans="1:24" ht="15.75" thickBot="1" x14ac:dyDescent="0.3">
      <c r="A59" s="208"/>
      <c r="B59" s="59"/>
      <c r="C59" s="60"/>
      <c r="D59" s="60"/>
      <c r="E59" s="61"/>
      <c r="F59" s="62"/>
      <c r="G59" s="255"/>
      <c r="H59" s="256"/>
      <c r="I59" s="257"/>
      <c r="J59" s="258"/>
      <c r="K59" s="67" t="s">
        <v>61</v>
      </c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9"/>
      <c r="W59" s="70"/>
      <c r="X59" s="71"/>
    </row>
    <row r="60" spans="1:24" ht="30" customHeight="1" thickBot="1" x14ac:dyDescent="0.3">
      <c r="A60" s="72" t="s">
        <v>62</v>
      </c>
      <c r="B60" s="169"/>
      <c r="C60" s="169"/>
      <c r="D60" s="170"/>
      <c r="E60" s="171"/>
      <c r="F60" s="252"/>
      <c r="G60" s="173">
        <f>SUM(G61:G64)</f>
        <v>7053560</v>
      </c>
      <c r="H60" s="173">
        <f t="shared" ref="H60:X60" si="19">SUM(H61:H64)</f>
        <v>0</v>
      </c>
      <c r="I60" s="173">
        <f t="shared" si="19"/>
        <v>0</v>
      </c>
      <c r="J60" s="173">
        <f t="shared" si="19"/>
        <v>7053560</v>
      </c>
      <c r="K60" s="173">
        <f t="shared" si="19"/>
        <v>0</v>
      </c>
      <c r="L60" s="173">
        <f t="shared" si="19"/>
        <v>0</v>
      </c>
      <c r="M60" s="173">
        <v>504630</v>
      </c>
      <c r="N60" s="173">
        <v>587797</v>
      </c>
      <c r="O60" s="173">
        <f t="shared" si="19"/>
        <v>0</v>
      </c>
      <c r="P60" s="173">
        <f t="shared" si="19"/>
        <v>0</v>
      </c>
      <c r="Q60" s="173">
        <f t="shared" si="19"/>
        <v>0</v>
      </c>
      <c r="R60" s="173">
        <f t="shared" si="19"/>
        <v>0</v>
      </c>
      <c r="S60" s="173">
        <f t="shared" si="19"/>
        <v>0</v>
      </c>
      <c r="T60" s="173">
        <f t="shared" si="19"/>
        <v>0</v>
      </c>
      <c r="U60" s="173">
        <f t="shared" si="19"/>
        <v>0</v>
      </c>
      <c r="V60" s="173">
        <f t="shared" si="19"/>
        <v>0</v>
      </c>
      <c r="W60" s="173">
        <f t="shared" si="19"/>
        <v>0</v>
      </c>
      <c r="X60" s="173">
        <f t="shared" si="19"/>
        <v>7053560</v>
      </c>
    </row>
    <row r="61" spans="1:24" ht="27" customHeight="1" x14ac:dyDescent="0.25">
      <c r="A61" s="44" t="s">
        <v>63</v>
      </c>
      <c r="B61" s="45">
        <v>11</v>
      </c>
      <c r="C61" s="46">
        <v>472</v>
      </c>
      <c r="D61" s="46" t="s">
        <v>33</v>
      </c>
      <c r="E61" s="47"/>
      <c r="F61" s="48"/>
      <c r="G61" s="207">
        <v>5053560</v>
      </c>
      <c r="H61" s="100"/>
      <c r="I61" s="253"/>
      <c r="J61" s="52">
        <f>(G61+I61)-H61</f>
        <v>5053560</v>
      </c>
      <c r="K61" s="100"/>
      <c r="L61" s="101"/>
      <c r="M61" s="102"/>
      <c r="N61" s="102"/>
      <c r="O61" s="102"/>
      <c r="P61" s="102"/>
      <c r="Q61" s="102"/>
      <c r="R61" s="102"/>
      <c r="S61" s="102"/>
      <c r="T61" s="102"/>
      <c r="U61" s="102"/>
      <c r="V61" s="254"/>
      <c r="W61" s="56">
        <f>SUM(K61:V61)</f>
        <v>0</v>
      </c>
      <c r="X61" s="88">
        <f>J61-W61</f>
        <v>5053560</v>
      </c>
    </row>
    <row r="62" spans="1:24" ht="9" customHeight="1" x14ac:dyDescent="0.25">
      <c r="A62" s="89"/>
      <c r="B62" s="180"/>
      <c r="C62" s="181"/>
      <c r="D62" s="181"/>
      <c r="E62" s="182"/>
      <c r="F62" s="183"/>
      <c r="G62" s="107"/>
      <c r="H62" s="108"/>
      <c r="I62" s="109"/>
      <c r="J62" s="110"/>
      <c r="K62" s="245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3"/>
      <c r="W62" s="114"/>
      <c r="X62" s="115"/>
    </row>
    <row r="63" spans="1:24" ht="36.75" x14ac:dyDescent="0.25">
      <c r="A63" s="208"/>
      <c r="B63" s="185">
        <v>21</v>
      </c>
      <c r="C63" s="186">
        <v>472</v>
      </c>
      <c r="D63" s="186" t="s">
        <v>33</v>
      </c>
      <c r="E63" s="187"/>
      <c r="F63" s="188"/>
      <c r="G63" s="246">
        <v>2000000</v>
      </c>
      <c r="H63" s="121"/>
      <c r="I63" s="122"/>
      <c r="J63" s="123">
        <f>(G63+I63)-H63</f>
        <v>2000000</v>
      </c>
      <c r="K63" s="247"/>
      <c r="L63" s="259"/>
      <c r="M63" s="295" t="s">
        <v>83</v>
      </c>
      <c r="N63" s="295" t="s">
        <v>88</v>
      </c>
      <c r="O63" s="127"/>
      <c r="P63" s="127"/>
      <c r="Q63" s="127"/>
      <c r="R63" s="127"/>
      <c r="S63" s="127"/>
      <c r="T63" s="127"/>
      <c r="U63" s="127"/>
      <c r="V63" s="128"/>
      <c r="W63" s="248"/>
      <c r="X63" s="249">
        <f>J63-W63</f>
        <v>2000000</v>
      </c>
    </row>
    <row r="64" spans="1:24" ht="15.75" thickBot="1" x14ac:dyDescent="0.3">
      <c r="A64" s="208"/>
      <c r="B64" s="59"/>
      <c r="C64" s="60"/>
      <c r="D64" s="60"/>
      <c r="E64" s="61"/>
      <c r="F64" s="62"/>
      <c r="G64" s="250"/>
      <c r="H64" s="64"/>
      <c r="I64" s="65"/>
      <c r="J64" s="66"/>
      <c r="K64" s="67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9"/>
      <c r="W64" s="70"/>
      <c r="X64" s="71"/>
    </row>
    <row r="65" spans="1:24" ht="39" thickBot="1" x14ac:dyDescent="0.3">
      <c r="A65" s="72" t="s">
        <v>64</v>
      </c>
      <c r="B65" s="169"/>
      <c r="C65" s="169"/>
      <c r="D65" s="170"/>
      <c r="E65" s="171"/>
      <c r="F65" s="252"/>
      <c r="G65" s="173">
        <f>SUM(G66)</f>
        <v>0</v>
      </c>
      <c r="H65" s="174">
        <f t="shared" ref="H65:X65" si="20">SUM(H66)</f>
        <v>0</v>
      </c>
      <c r="I65" s="175">
        <f t="shared" si="20"/>
        <v>0</v>
      </c>
      <c r="J65" s="176">
        <f t="shared" si="20"/>
        <v>0</v>
      </c>
      <c r="K65" s="174">
        <f t="shared" si="20"/>
        <v>0</v>
      </c>
      <c r="L65" s="177">
        <f t="shared" si="20"/>
        <v>0</v>
      </c>
      <c r="M65" s="177">
        <f t="shared" si="20"/>
        <v>0</v>
      </c>
      <c r="N65" s="177">
        <f t="shared" si="20"/>
        <v>0</v>
      </c>
      <c r="O65" s="177">
        <f t="shared" si="20"/>
        <v>0</v>
      </c>
      <c r="P65" s="177">
        <f t="shared" si="20"/>
        <v>0</v>
      </c>
      <c r="Q65" s="177">
        <f t="shared" si="20"/>
        <v>0</v>
      </c>
      <c r="R65" s="177">
        <f t="shared" si="20"/>
        <v>0</v>
      </c>
      <c r="S65" s="177">
        <f t="shared" si="20"/>
        <v>0</v>
      </c>
      <c r="T65" s="177">
        <f t="shared" si="20"/>
        <v>0</v>
      </c>
      <c r="U65" s="177">
        <f t="shared" si="20"/>
        <v>0</v>
      </c>
      <c r="V65" s="175">
        <f t="shared" si="20"/>
        <v>0</v>
      </c>
      <c r="W65" s="176">
        <f t="shared" si="20"/>
        <v>0</v>
      </c>
      <c r="X65" s="178">
        <f t="shared" si="20"/>
        <v>0</v>
      </c>
    </row>
    <row r="66" spans="1:24" ht="23.25" x14ac:dyDescent="0.25">
      <c r="A66" s="44" t="s">
        <v>65</v>
      </c>
      <c r="B66" s="45">
        <v>21</v>
      </c>
      <c r="C66" s="46">
        <v>472</v>
      </c>
      <c r="D66" s="46" t="s">
        <v>33</v>
      </c>
      <c r="E66" s="47"/>
      <c r="F66" s="48"/>
      <c r="G66" s="207">
        <v>0</v>
      </c>
      <c r="H66" s="100"/>
      <c r="I66" s="253"/>
      <c r="J66" s="52">
        <f>(G66+I66)-H66</f>
        <v>0</v>
      </c>
      <c r="K66" s="100"/>
      <c r="L66" s="101"/>
      <c r="M66" s="102"/>
      <c r="N66" s="102"/>
      <c r="O66" s="102"/>
      <c r="P66" s="102"/>
      <c r="Q66" s="102"/>
      <c r="R66" s="102"/>
      <c r="S66" s="102"/>
      <c r="T66" s="102"/>
      <c r="U66" s="102"/>
      <c r="V66" s="254"/>
      <c r="W66" s="56">
        <f>SUM(K66:V66)</f>
        <v>0</v>
      </c>
      <c r="X66" s="88">
        <f>J66-W66</f>
        <v>0</v>
      </c>
    </row>
    <row r="67" spans="1:24" ht="15.75" thickBot="1" x14ac:dyDescent="0.3">
      <c r="A67" s="208"/>
      <c r="B67" s="59"/>
      <c r="C67" s="60"/>
      <c r="D67" s="60"/>
      <c r="E67" s="61"/>
      <c r="F67" s="62"/>
      <c r="G67" s="255"/>
      <c r="H67" s="256"/>
      <c r="I67" s="257"/>
      <c r="J67" s="258"/>
      <c r="K67" s="67" t="s">
        <v>61</v>
      </c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9"/>
      <c r="W67" s="70"/>
      <c r="X67" s="71"/>
    </row>
    <row r="68" spans="1:24" ht="39" thickBot="1" x14ac:dyDescent="0.3">
      <c r="A68" s="72" t="s">
        <v>66</v>
      </c>
      <c r="B68" s="169"/>
      <c r="C68" s="169"/>
      <c r="D68" s="170"/>
      <c r="E68" s="171"/>
      <c r="F68" s="252"/>
      <c r="G68" s="173">
        <f>SUM(G69)</f>
        <v>0</v>
      </c>
      <c r="H68" s="174">
        <f t="shared" ref="H68:X68" si="21">SUM(H69)</f>
        <v>0</v>
      </c>
      <c r="I68" s="175">
        <f t="shared" si="21"/>
        <v>0</v>
      </c>
      <c r="J68" s="176">
        <f t="shared" si="21"/>
        <v>0</v>
      </c>
      <c r="K68" s="174">
        <f t="shared" si="21"/>
        <v>0</v>
      </c>
      <c r="L68" s="177">
        <f t="shared" si="21"/>
        <v>0</v>
      </c>
      <c r="M68" s="177">
        <f t="shared" si="21"/>
        <v>0</v>
      </c>
      <c r="N68" s="177">
        <f t="shared" si="21"/>
        <v>0</v>
      </c>
      <c r="O68" s="177">
        <f t="shared" si="21"/>
        <v>0</v>
      </c>
      <c r="P68" s="177">
        <f t="shared" si="21"/>
        <v>0</v>
      </c>
      <c r="Q68" s="177">
        <f t="shared" si="21"/>
        <v>0</v>
      </c>
      <c r="R68" s="177">
        <f t="shared" si="21"/>
        <v>0</v>
      </c>
      <c r="S68" s="177">
        <f t="shared" si="21"/>
        <v>0</v>
      </c>
      <c r="T68" s="177">
        <f t="shared" si="21"/>
        <v>0</v>
      </c>
      <c r="U68" s="177">
        <f t="shared" si="21"/>
        <v>0</v>
      </c>
      <c r="V68" s="175">
        <f t="shared" si="21"/>
        <v>0</v>
      </c>
      <c r="W68" s="176">
        <f t="shared" si="21"/>
        <v>0</v>
      </c>
      <c r="X68" s="178">
        <f t="shared" si="21"/>
        <v>0</v>
      </c>
    </row>
    <row r="69" spans="1:24" ht="23.25" x14ac:dyDescent="0.25">
      <c r="A69" s="44" t="s">
        <v>67</v>
      </c>
      <c r="B69" s="45">
        <v>21</v>
      </c>
      <c r="C69" s="46">
        <v>473</v>
      </c>
      <c r="D69" s="46" t="s">
        <v>33</v>
      </c>
      <c r="E69" s="47"/>
      <c r="F69" s="48"/>
      <c r="G69" s="207">
        <v>0</v>
      </c>
      <c r="H69" s="100"/>
      <c r="I69" s="253"/>
      <c r="J69" s="52">
        <f>(G69+I69)-H69</f>
        <v>0</v>
      </c>
      <c r="K69" s="100"/>
      <c r="L69" s="101"/>
      <c r="M69" s="102"/>
      <c r="N69" s="102"/>
      <c r="O69" s="102"/>
      <c r="P69" s="102"/>
      <c r="Q69" s="102"/>
      <c r="R69" s="102"/>
      <c r="S69" s="102"/>
      <c r="T69" s="102"/>
      <c r="U69" s="102"/>
      <c r="V69" s="254"/>
      <c r="W69" s="56">
        <f>SUM(K69:V69)</f>
        <v>0</v>
      </c>
      <c r="X69" s="88">
        <f>J69-W69</f>
        <v>0</v>
      </c>
    </row>
    <row r="70" spans="1:24" ht="15.75" thickBot="1" x14ac:dyDescent="0.3">
      <c r="A70" s="208"/>
      <c r="B70" s="59"/>
      <c r="C70" s="60"/>
      <c r="D70" s="60"/>
      <c r="E70" s="61"/>
      <c r="F70" s="62"/>
      <c r="G70" s="255"/>
      <c r="H70" s="256"/>
      <c r="I70" s="257"/>
      <c r="J70" s="258"/>
      <c r="K70" s="67" t="s">
        <v>61</v>
      </c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9"/>
      <c r="W70" s="70"/>
      <c r="X70" s="71"/>
    </row>
    <row r="71" spans="1:24" ht="26.25" thickBot="1" x14ac:dyDescent="0.3">
      <c r="A71" s="72" t="s">
        <v>68</v>
      </c>
      <c r="B71" s="169"/>
      <c r="C71" s="169"/>
      <c r="D71" s="170"/>
      <c r="E71" s="171"/>
      <c r="F71" s="252"/>
      <c r="G71" s="173">
        <f>SUM(G72)</f>
        <v>0</v>
      </c>
      <c r="H71" s="174">
        <f t="shared" ref="H71:X71" si="22">SUM(H72)</f>
        <v>0</v>
      </c>
      <c r="I71" s="175">
        <f t="shared" si="22"/>
        <v>0</v>
      </c>
      <c r="J71" s="176">
        <f t="shared" si="22"/>
        <v>0</v>
      </c>
      <c r="K71" s="174">
        <f t="shared" si="22"/>
        <v>0</v>
      </c>
      <c r="L71" s="177">
        <f t="shared" si="22"/>
        <v>0</v>
      </c>
      <c r="M71" s="177">
        <f t="shared" si="22"/>
        <v>0</v>
      </c>
      <c r="N71" s="177">
        <f t="shared" si="22"/>
        <v>0</v>
      </c>
      <c r="O71" s="177">
        <f t="shared" si="22"/>
        <v>0</v>
      </c>
      <c r="P71" s="177">
        <f t="shared" si="22"/>
        <v>0</v>
      </c>
      <c r="Q71" s="177">
        <f t="shared" si="22"/>
        <v>0</v>
      </c>
      <c r="R71" s="177">
        <f t="shared" si="22"/>
        <v>0</v>
      </c>
      <c r="S71" s="177">
        <f t="shared" si="22"/>
        <v>0</v>
      </c>
      <c r="T71" s="177">
        <f t="shared" si="22"/>
        <v>0</v>
      </c>
      <c r="U71" s="177">
        <f t="shared" si="22"/>
        <v>0</v>
      </c>
      <c r="V71" s="175">
        <f t="shared" si="22"/>
        <v>0</v>
      </c>
      <c r="W71" s="176">
        <f t="shared" si="22"/>
        <v>0</v>
      </c>
      <c r="X71" s="178">
        <f t="shared" si="22"/>
        <v>0</v>
      </c>
    </row>
    <row r="72" spans="1:24" ht="23.25" x14ac:dyDescent="0.25">
      <c r="A72" s="44" t="s">
        <v>67</v>
      </c>
      <c r="B72" s="45">
        <v>21</v>
      </c>
      <c r="C72" s="46">
        <v>472</v>
      </c>
      <c r="D72" s="46" t="s">
        <v>33</v>
      </c>
      <c r="E72" s="47"/>
      <c r="F72" s="48"/>
      <c r="G72" s="207">
        <v>0</v>
      </c>
      <c r="H72" s="100"/>
      <c r="I72" s="253"/>
      <c r="J72" s="52">
        <f>(G72+I72)-H72</f>
        <v>0</v>
      </c>
      <c r="K72" s="100"/>
      <c r="L72" s="101"/>
      <c r="M72" s="102"/>
      <c r="N72" s="102"/>
      <c r="O72" s="102"/>
      <c r="P72" s="102"/>
      <c r="Q72" s="102"/>
      <c r="R72" s="102"/>
      <c r="S72" s="102"/>
      <c r="T72" s="102"/>
      <c r="U72" s="102"/>
      <c r="V72" s="254"/>
      <c r="W72" s="56">
        <f>SUM(K72:V72)</f>
        <v>0</v>
      </c>
      <c r="X72" s="88">
        <f>J72-W72</f>
        <v>0</v>
      </c>
    </row>
    <row r="73" spans="1:24" ht="15.75" thickBot="1" x14ac:dyDescent="0.3">
      <c r="A73" s="208"/>
      <c r="B73" s="59"/>
      <c r="C73" s="60"/>
      <c r="D73" s="60"/>
      <c r="E73" s="61"/>
      <c r="F73" s="62"/>
      <c r="G73" s="255"/>
      <c r="H73" s="256"/>
      <c r="I73" s="257"/>
      <c r="J73" s="258"/>
      <c r="K73" s="67" t="s">
        <v>61</v>
      </c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9"/>
      <c r="W73" s="70"/>
      <c r="X73" s="71"/>
    </row>
    <row r="74" spans="1:24" ht="26.25" thickBot="1" x14ac:dyDescent="0.3">
      <c r="A74" s="72" t="s">
        <v>69</v>
      </c>
      <c r="B74" s="169"/>
      <c r="C74" s="169"/>
      <c r="D74" s="170"/>
      <c r="E74" s="171"/>
      <c r="F74" s="252"/>
      <c r="G74" s="173">
        <f>SUM(G75)</f>
        <v>0</v>
      </c>
      <c r="H74" s="174">
        <f t="shared" ref="H74:X74" si="23">SUM(H75)</f>
        <v>0</v>
      </c>
      <c r="I74" s="175">
        <f t="shared" si="23"/>
        <v>0</v>
      </c>
      <c r="J74" s="176">
        <f t="shared" si="23"/>
        <v>0</v>
      </c>
      <c r="K74" s="174">
        <f t="shared" si="23"/>
        <v>0</v>
      </c>
      <c r="L74" s="177">
        <f t="shared" si="23"/>
        <v>0</v>
      </c>
      <c r="M74" s="177">
        <f t="shared" si="23"/>
        <v>0</v>
      </c>
      <c r="N74" s="177">
        <f t="shared" si="23"/>
        <v>0</v>
      </c>
      <c r="O74" s="177">
        <f t="shared" si="23"/>
        <v>0</v>
      </c>
      <c r="P74" s="177">
        <f t="shared" si="23"/>
        <v>0</v>
      </c>
      <c r="Q74" s="177">
        <f t="shared" si="23"/>
        <v>0</v>
      </c>
      <c r="R74" s="177">
        <f t="shared" si="23"/>
        <v>0</v>
      </c>
      <c r="S74" s="177">
        <f t="shared" si="23"/>
        <v>0</v>
      </c>
      <c r="T74" s="177">
        <f t="shared" si="23"/>
        <v>0</v>
      </c>
      <c r="U74" s="177">
        <f t="shared" si="23"/>
        <v>0</v>
      </c>
      <c r="V74" s="175">
        <f t="shared" si="23"/>
        <v>0</v>
      </c>
      <c r="W74" s="176">
        <f t="shared" si="23"/>
        <v>0</v>
      </c>
      <c r="X74" s="178">
        <f t="shared" si="23"/>
        <v>0</v>
      </c>
    </row>
    <row r="75" spans="1:24" ht="23.25" x14ac:dyDescent="0.25">
      <c r="A75" s="44" t="s">
        <v>70</v>
      </c>
      <c r="B75" s="45">
        <v>21</v>
      </c>
      <c r="C75" s="46">
        <v>472</v>
      </c>
      <c r="D75" s="46" t="s">
        <v>33</v>
      </c>
      <c r="E75" s="47"/>
      <c r="F75" s="48"/>
      <c r="G75" s="207">
        <v>0</v>
      </c>
      <c r="H75" s="100"/>
      <c r="I75" s="253"/>
      <c r="J75" s="52">
        <f>(G75+I75)-H75</f>
        <v>0</v>
      </c>
      <c r="K75" s="100"/>
      <c r="L75" s="101"/>
      <c r="M75" s="102"/>
      <c r="N75" s="102"/>
      <c r="O75" s="102"/>
      <c r="P75" s="102"/>
      <c r="Q75" s="102"/>
      <c r="R75" s="102"/>
      <c r="S75" s="102"/>
      <c r="T75" s="102"/>
      <c r="U75" s="102"/>
      <c r="V75" s="254"/>
      <c r="W75" s="56">
        <f>SUM(K75:V75)</f>
        <v>0</v>
      </c>
      <c r="X75" s="88">
        <f>J75-W75</f>
        <v>0</v>
      </c>
    </row>
    <row r="76" spans="1:24" ht="15.75" thickBot="1" x14ac:dyDescent="0.3">
      <c r="A76" s="208"/>
      <c r="B76" s="59"/>
      <c r="C76" s="60"/>
      <c r="D76" s="60"/>
      <c r="E76" s="61"/>
      <c r="F76" s="62"/>
      <c r="G76" s="255"/>
      <c r="H76" s="256"/>
      <c r="I76" s="257"/>
      <c r="J76" s="258"/>
      <c r="K76" s="67" t="s">
        <v>61</v>
      </c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9"/>
      <c r="W76" s="70"/>
      <c r="X76" s="71"/>
    </row>
    <row r="77" spans="1:24" ht="54" customHeight="1" thickTop="1" thickBot="1" x14ac:dyDescent="0.35">
      <c r="A77" s="27" t="s">
        <v>91</v>
      </c>
      <c r="B77" s="330" t="s">
        <v>30</v>
      </c>
      <c r="C77" s="331"/>
      <c r="D77" s="331"/>
      <c r="E77" s="331"/>
      <c r="F77" s="332"/>
      <c r="G77" s="191">
        <f>SUM(G79:G79)</f>
        <v>3000000</v>
      </c>
      <c r="H77" s="192">
        <f>SUM(H79:H79)</f>
        <v>0</v>
      </c>
      <c r="I77" s="193">
        <f>SUM(I79:I79)</f>
        <v>0</v>
      </c>
      <c r="J77" s="194">
        <f>SUM(J79:J79)</f>
        <v>3000000</v>
      </c>
      <c r="K77" s="192">
        <f t="shared" ref="K77:X77" si="24">SUM(K79:K79)</f>
        <v>0</v>
      </c>
      <c r="L77" s="195">
        <f t="shared" si="24"/>
        <v>0</v>
      </c>
      <c r="M77" s="195">
        <f t="shared" si="24"/>
        <v>0</v>
      </c>
      <c r="N77" s="195">
        <f t="shared" si="24"/>
        <v>0</v>
      </c>
      <c r="O77" s="195">
        <f t="shared" si="24"/>
        <v>0</v>
      </c>
      <c r="P77" s="195">
        <f t="shared" si="24"/>
        <v>0</v>
      </c>
      <c r="Q77" s="195">
        <f t="shared" si="24"/>
        <v>0</v>
      </c>
      <c r="R77" s="195">
        <f t="shared" si="24"/>
        <v>0</v>
      </c>
      <c r="S77" s="195">
        <f t="shared" si="24"/>
        <v>0</v>
      </c>
      <c r="T77" s="195">
        <f t="shared" si="24"/>
        <v>0</v>
      </c>
      <c r="U77" s="195">
        <f t="shared" si="24"/>
        <v>0</v>
      </c>
      <c r="V77" s="193">
        <f t="shared" si="24"/>
        <v>0</v>
      </c>
      <c r="W77" s="194">
        <f>SUM(W79:W79)</f>
        <v>0</v>
      </c>
      <c r="X77" s="196">
        <f t="shared" si="24"/>
        <v>3000000</v>
      </c>
    </row>
    <row r="78" spans="1:24" ht="32.25" customHeight="1" thickTop="1" thickBot="1" x14ac:dyDescent="0.35">
      <c r="A78" s="260" t="s">
        <v>72</v>
      </c>
      <c r="B78" s="261"/>
      <c r="C78" s="261"/>
      <c r="D78" s="261"/>
      <c r="E78" s="261"/>
      <c r="F78" s="262"/>
      <c r="G78" s="263">
        <f>SUM(G79)</f>
        <v>3000000</v>
      </c>
      <c r="H78" s="264">
        <f t="shared" ref="H78:X78" si="25">SUM(H79)</f>
        <v>0</v>
      </c>
      <c r="I78" s="265">
        <f t="shared" si="25"/>
        <v>0</v>
      </c>
      <c r="J78" s="266">
        <f t="shared" si="25"/>
        <v>3000000</v>
      </c>
      <c r="K78" s="264">
        <f t="shared" si="25"/>
        <v>0</v>
      </c>
      <c r="L78" s="267">
        <f t="shared" si="25"/>
        <v>0</v>
      </c>
      <c r="M78" s="267">
        <f t="shared" si="25"/>
        <v>0</v>
      </c>
      <c r="N78" s="267">
        <f t="shared" si="25"/>
        <v>0</v>
      </c>
      <c r="O78" s="267">
        <f t="shared" si="25"/>
        <v>0</v>
      </c>
      <c r="P78" s="267">
        <f t="shared" si="25"/>
        <v>0</v>
      </c>
      <c r="Q78" s="267">
        <f t="shared" si="25"/>
        <v>0</v>
      </c>
      <c r="R78" s="267">
        <f t="shared" si="25"/>
        <v>0</v>
      </c>
      <c r="S78" s="267">
        <f t="shared" si="25"/>
        <v>0</v>
      </c>
      <c r="T78" s="267">
        <f t="shared" si="25"/>
        <v>0</v>
      </c>
      <c r="U78" s="267">
        <f t="shared" si="25"/>
        <v>0</v>
      </c>
      <c r="V78" s="265">
        <f t="shared" si="25"/>
        <v>0</v>
      </c>
      <c r="W78" s="266">
        <f t="shared" si="25"/>
        <v>0</v>
      </c>
      <c r="X78" s="268">
        <f t="shared" si="25"/>
        <v>3000000</v>
      </c>
    </row>
    <row r="79" spans="1:24" ht="23.25" x14ac:dyDescent="0.25">
      <c r="A79" s="269" t="s">
        <v>73</v>
      </c>
      <c r="B79" s="96">
        <v>11</v>
      </c>
      <c r="C79" s="96">
        <v>437</v>
      </c>
      <c r="D79" s="97" t="s">
        <v>33</v>
      </c>
      <c r="E79" s="98"/>
      <c r="F79" s="99"/>
      <c r="G79" s="49">
        <v>3000000</v>
      </c>
      <c r="H79" s="50"/>
      <c r="I79" s="51"/>
      <c r="J79" s="52">
        <f>G79-H79+I79</f>
        <v>3000000</v>
      </c>
      <c r="K79" s="209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5"/>
      <c r="W79" s="56">
        <f>SUM(K79:V79)</f>
        <v>0</v>
      </c>
      <c r="X79" s="57">
        <f>J79-W79</f>
        <v>3000000</v>
      </c>
    </row>
    <row r="80" spans="1:24" ht="15.75" thickBot="1" x14ac:dyDescent="0.3">
      <c r="A80" s="270"/>
      <c r="B80" s="271"/>
      <c r="C80" s="271"/>
      <c r="D80" s="272"/>
      <c r="E80" s="273"/>
      <c r="F80" s="274"/>
      <c r="G80" s="216"/>
      <c r="H80" s="217"/>
      <c r="I80" s="218"/>
      <c r="J80" s="219"/>
      <c r="K80" s="220"/>
      <c r="L80" s="221"/>
      <c r="M80" s="221"/>
      <c r="N80" s="221"/>
      <c r="O80" s="221"/>
      <c r="P80" s="221"/>
      <c r="Q80" s="221"/>
      <c r="R80" s="221"/>
      <c r="S80" s="222"/>
      <c r="T80" s="221"/>
      <c r="U80" s="221"/>
      <c r="V80" s="223"/>
      <c r="W80" s="224"/>
      <c r="X80" s="275"/>
    </row>
  </sheetData>
  <mergeCells count="13">
    <mergeCell ref="B77:F77"/>
    <mergeCell ref="B8:F8"/>
    <mergeCell ref="B9:F9"/>
    <mergeCell ref="A20:A22"/>
    <mergeCell ref="A33:A35"/>
    <mergeCell ref="B36:F36"/>
    <mergeCell ref="A54:A56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51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zoomScaleNormal="100" zoomScaleSheetLayoutView="39" workbookViewId="0">
      <selection activeCell="X11" sqref="X1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4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4" ht="16.5" thickBot="1" x14ac:dyDescent="0.3">
      <c r="A5" s="349" t="s">
        <v>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4" ht="15.75" thickBot="1" x14ac:dyDescent="0.3">
      <c r="A6" s="1" t="s">
        <v>93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44.25" customHeight="1" x14ac:dyDescent="0.3">
      <c r="A7" s="6" t="s">
        <v>86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4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>SUM(G9+G36+G80)</f>
        <v>253949287</v>
      </c>
      <c r="H8" s="22">
        <f>SUM(H9+H36+H80)</f>
        <v>760000</v>
      </c>
      <c r="I8" s="23">
        <f t="shared" ref="I8:X8" si="0">SUM(I9+I36+I80)</f>
        <v>760000</v>
      </c>
      <c r="J8" s="24">
        <f t="shared" si="0"/>
        <v>253949287</v>
      </c>
      <c r="K8" s="22">
        <f t="shared" si="0"/>
        <v>13996830.4</v>
      </c>
      <c r="L8" s="25">
        <f t="shared" si="0"/>
        <v>16936662.34</v>
      </c>
      <c r="M8" s="25">
        <f t="shared" si="0"/>
        <v>11796360.789999999</v>
      </c>
      <c r="N8" s="25">
        <f t="shared" si="0"/>
        <v>23038874.329999998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57125111.859999999</v>
      </c>
      <c r="X8" s="26">
        <f t="shared" si="0"/>
        <v>196824175.13999999</v>
      </c>
    </row>
    <row r="9" spans="1:24" ht="54" thickTop="1" thickBot="1" x14ac:dyDescent="0.35">
      <c r="A9" s="27" t="s">
        <v>92</v>
      </c>
      <c r="B9" s="330" t="s">
        <v>30</v>
      </c>
      <c r="C9" s="331"/>
      <c r="D9" s="331"/>
      <c r="E9" s="331"/>
      <c r="F9" s="332"/>
      <c r="G9" s="28">
        <f>SUM(G10+G14+G18+G23+G28+G31)</f>
        <v>227987368</v>
      </c>
      <c r="H9" s="29">
        <f t="shared" ref="H9:X9" si="1">SUM(H10+H14+H18+H23+H28+H31)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16368487</v>
      </c>
      <c r="M9" s="32">
        <f t="shared" si="1"/>
        <v>10375373</v>
      </c>
      <c r="N9" s="32">
        <f t="shared" si="1"/>
        <v>18827281</v>
      </c>
      <c r="O9" s="32">
        <f t="shared" si="1"/>
        <v>0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50279512</v>
      </c>
      <c r="X9" s="33">
        <f t="shared" si="1"/>
        <v>177707856</v>
      </c>
    </row>
    <row r="10" spans="1:24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>SUM(L11:L11)+1600000</f>
        <v>4600000</v>
      </c>
      <c r="M10" s="42">
        <f t="shared" si="2"/>
        <v>4500000</v>
      </c>
      <c r="N10" s="42">
        <f t="shared" si="2"/>
        <v>3130984</v>
      </c>
      <c r="O10" s="42">
        <f t="shared" si="2"/>
        <v>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14330984</v>
      </c>
      <c r="X10" s="43">
        <f t="shared" si="2"/>
        <v>23240823</v>
      </c>
    </row>
    <row r="11" spans="1:24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>
        <v>4500000</v>
      </c>
      <c r="N11" s="54">
        <v>3130984</v>
      </c>
      <c r="O11" s="54"/>
      <c r="P11" s="54"/>
      <c r="Q11" s="54"/>
      <c r="R11" s="54"/>
      <c r="S11" s="54"/>
      <c r="T11" s="54"/>
      <c r="U11" s="54"/>
      <c r="V11" s="55"/>
      <c r="W11" s="56">
        <f>SUM(K11:V11)+1600000</f>
        <v>14330984</v>
      </c>
      <c r="X11" s="57">
        <f t="shared" ref="X11" si="3">J11-W11</f>
        <v>23240823</v>
      </c>
    </row>
    <row r="12" spans="1:24" ht="36" customHeight="1" x14ac:dyDescent="0.25">
      <c r="A12" s="89"/>
      <c r="B12" s="59"/>
      <c r="C12" s="277"/>
      <c r="D12" s="277"/>
      <c r="E12" s="278"/>
      <c r="F12" s="279"/>
      <c r="G12" s="280"/>
      <c r="H12" s="281"/>
      <c r="I12" s="282"/>
      <c r="J12" s="283"/>
      <c r="K12" s="281"/>
      <c r="L12" s="288" t="s">
        <v>80</v>
      </c>
      <c r="M12" s="284"/>
      <c r="N12" s="284"/>
      <c r="O12" s="284"/>
      <c r="P12" s="284"/>
      <c r="Q12" s="284"/>
      <c r="R12" s="284"/>
      <c r="S12" s="284"/>
      <c r="T12" s="284"/>
      <c r="U12" s="284"/>
      <c r="V12" s="285"/>
      <c r="W12" s="286"/>
      <c r="X12" s="287"/>
    </row>
    <row r="13" spans="1:24" ht="15.75" thickBot="1" x14ac:dyDescent="0.3">
      <c r="A13" s="58"/>
      <c r="B13" s="59"/>
      <c r="C13" s="60"/>
      <c r="D13" s="60"/>
      <c r="E13" s="61"/>
      <c r="F13" s="62"/>
      <c r="G13" s="63"/>
      <c r="H13" s="64"/>
      <c r="I13" s="65"/>
      <c r="J13" s="66"/>
      <c r="K13" s="67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  <c r="W13" s="70"/>
      <c r="X13" s="71"/>
    </row>
    <row r="14" spans="1:24" ht="39" thickBot="1" x14ac:dyDescent="0.3">
      <c r="A14" s="72" t="s">
        <v>34</v>
      </c>
      <c r="B14" s="73"/>
      <c r="C14" s="73"/>
      <c r="D14" s="73"/>
      <c r="E14" s="74"/>
      <c r="F14" s="75"/>
      <c r="G14" s="76">
        <f>SUM(G15:G15)</f>
        <v>32000000</v>
      </c>
      <c r="H14" s="77">
        <f t="shared" ref="H14:X14" si="4">SUM(H15:H15)</f>
        <v>0</v>
      </c>
      <c r="I14" s="78">
        <f t="shared" si="4"/>
        <v>0</v>
      </c>
      <c r="J14" s="79">
        <f t="shared" si="4"/>
        <v>32000000</v>
      </c>
      <c r="K14" s="77">
        <f t="shared" si="4"/>
        <v>1900000</v>
      </c>
      <c r="L14" s="80">
        <f>SUM(L15:L15)+1430320</f>
        <v>3430320</v>
      </c>
      <c r="M14" s="80">
        <f t="shared" si="4"/>
        <v>2666373</v>
      </c>
      <c r="N14" s="80">
        <f t="shared" si="4"/>
        <v>2666667</v>
      </c>
      <c r="O14" s="80">
        <f t="shared" si="4"/>
        <v>0</v>
      </c>
      <c r="P14" s="80">
        <f t="shared" si="4"/>
        <v>0</v>
      </c>
      <c r="Q14" s="80">
        <f t="shared" si="4"/>
        <v>0</v>
      </c>
      <c r="R14" s="80">
        <f t="shared" si="4"/>
        <v>0</v>
      </c>
      <c r="S14" s="80">
        <f t="shared" si="4"/>
        <v>0</v>
      </c>
      <c r="T14" s="80">
        <f t="shared" si="4"/>
        <v>0</v>
      </c>
      <c r="U14" s="80">
        <f t="shared" si="4"/>
        <v>0</v>
      </c>
      <c r="V14" s="78">
        <f t="shared" si="4"/>
        <v>0</v>
      </c>
      <c r="W14" s="79">
        <f t="shared" si="4"/>
        <v>10663360</v>
      </c>
      <c r="X14" s="81">
        <f t="shared" si="4"/>
        <v>21336640</v>
      </c>
    </row>
    <row r="15" spans="1:24" ht="23.25" x14ac:dyDescent="0.25">
      <c r="A15" s="44" t="s">
        <v>35</v>
      </c>
      <c r="B15" s="46">
        <v>11</v>
      </c>
      <c r="C15" s="46">
        <v>453</v>
      </c>
      <c r="D15" s="46" t="s">
        <v>33</v>
      </c>
      <c r="E15" s="47"/>
      <c r="F15" s="82"/>
      <c r="G15" s="49">
        <v>32000000</v>
      </c>
      <c r="H15" s="83"/>
      <c r="I15" s="82"/>
      <c r="J15" s="52">
        <f>(G15+I15)-H15</f>
        <v>32000000</v>
      </c>
      <c r="K15" s="84">
        <v>1900000</v>
      </c>
      <c r="L15" s="85">
        <v>2000000</v>
      </c>
      <c r="M15" s="86">
        <v>2666373</v>
      </c>
      <c r="N15" s="86">
        <v>2666667</v>
      </c>
      <c r="O15" s="86"/>
      <c r="P15" s="86"/>
      <c r="Q15" s="86"/>
      <c r="R15" s="86"/>
      <c r="S15" s="86"/>
      <c r="T15" s="86"/>
      <c r="U15" s="86"/>
      <c r="V15" s="87"/>
      <c r="W15" s="56">
        <f>SUM(K15:V15)+1430320</f>
        <v>10663360</v>
      </c>
      <c r="X15" s="88">
        <f>J15-W15</f>
        <v>21336640</v>
      </c>
    </row>
    <row r="16" spans="1:24" ht="32.25" customHeight="1" x14ac:dyDescent="0.25">
      <c r="A16" s="89"/>
      <c r="B16" s="60"/>
      <c r="C16" s="60"/>
      <c r="D16" s="60"/>
      <c r="E16" s="61"/>
      <c r="F16" s="91"/>
      <c r="G16" s="280"/>
      <c r="H16" s="289"/>
      <c r="I16" s="290"/>
      <c r="J16" s="283"/>
      <c r="K16" s="291"/>
      <c r="L16" s="288" t="s">
        <v>81</v>
      </c>
      <c r="M16" s="292"/>
      <c r="N16" s="292"/>
      <c r="O16" s="292"/>
      <c r="P16" s="292"/>
      <c r="Q16" s="292"/>
      <c r="R16" s="292"/>
      <c r="S16" s="292"/>
      <c r="T16" s="292"/>
      <c r="U16" s="292"/>
      <c r="V16" s="293"/>
      <c r="W16" s="286"/>
      <c r="X16" s="294"/>
    </row>
    <row r="17" spans="1:25" ht="15.75" thickBot="1" x14ac:dyDescent="0.3">
      <c r="A17" s="89"/>
      <c r="B17" s="59"/>
      <c r="C17" s="60"/>
      <c r="D17" s="60"/>
      <c r="E17" s="61"/>
      <c r="F17" s="62"/>
      <c r="G17" s="63"/>
      <c r="H17" s="90"/>
      <c r="I17" s="91"/>
      <c r="J17" s="66"/>
      <c r="K17" s="90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4"/>
      <c r="W17" s="70"/>
      <c r="X17" s="71"/>
    </row>
    <row r="18" spans="1:25" ht="26.25" thickBot="1" x14ac:dyDescent="0.3">
      <c r="A18" s="72" t="s">
        <v>36</v>
      </c>
      <c r="B18" s="73"/>
      <c r="C18" s="73"/>
      <c r="D18" s="73"/>
      <c r="E18" s="74"/>
      <c r="F18" s="75"/>
      <c r="G18" s="76">
        <f>SUM(G19:G21)</f>
        <v>31550000</v>
      </c>
      <c r="H18" s="77">
        <f t="shared" ref="H18:X18" si="5">SUM(H19:H21)</f>
        <v>0</v>
      </c>
      <c r="I18" s="78">
        <f t="shared" si="5"/>
        <v>0</v>
      </c>
      <c r="J18" s="79">
        <f t="shared" si="5"/>
        <v>31550000</v>
      </c>
      <c r="K18" s="77">
        <f t="shared" si="5"/>
        <v>2818653</v>
      </c>
      <c r="L18" s="80">
        <f t="shared" si="5"/>
        <v>2629167</v>
      </c>
      <c r="M18" s="80">
        <f t="shared" si="5"/>
        <v>2500000</v>
      </c>
      <c r="N18" s="80">
        <f t="shared" si="5"/>
        <v>2624167</v>
      </c>
      <c r="O18" s="80">
        <f t="shared" si="5"/>
        <v>0</v>
      </c>
      <c r="P18" s="80">
        <f t="shared" si="5"/>
        <v>0</v>
      </c>
      <c r="Q18" s="80">
        <f t="shared" si="5"/>
        <v>0</v>
      </c>
      <c r="R18" s="80">
        <f t="shared" si="5"/>
        <v>0</v>
      </c>
      <c r="S18" s="80">
        <f t="shared" si="5"/>
        <v>0</v>
      </c>
      <c r="T18" s="80">
        <f t="shared" si="5"/>
        <v>0</v>
      </c>
      <c r="U18" s="80">
        <f t="shared" si="5"/>
        <v>0</v>
      </c>
      <c r="V18" s="78">
        <f t="shared" si="5"/>
        <v>0</v>
      </c>
      <c r="W18" s="79">
        <f t="shared" si="5"/>
        <v>10571987</v>
      </c>
      <c r="X18" s="81">
        <f t="shared" si="5"/>
        <v>20978013</v>
      </c>
      <c r="Y18" s="95"/>
    </row>
    <row r="19" spans="1:25" ht="34.5" x14ac:dyDescent="0.25">
      <c r="A19" s="44" t="s">
        <v>37</v>
      </c>
      <c r="B19" s="96">
        <v>21</v>
      </c>
      <c r="C19" s="96">
        <v>453</v>
      </c>
      <c r="D19" s="97" t="s">
        <v>75</v>
      </c>
      <c r="E19" s="98"/>
      <c r="F19" s="99"/>
      <c r="G19" s="49">
        <v>25550000</v>
      </c>
      <c r="H19" s="50"/>
      <c r="I19" s="51"/>
      <c r="J19" s="52">
        <f>(G19+I19)-H19</f>
        <v>25550000</v>
      </c>
      <c r="K19" s="100">
        <v>1818653</v>
      </c>
      <c r="L19" s="101">
        <v>2129167</v>
      </c>
      <c r="M19" s="102">
        <v>2000000</v>
      </c>
      <c r="N19" s="102">
        <v>2124167</v>
      </c>
      <c r="O19" s="54"/>
      <c r="P19" s="54"/>
      <c r="Q19" s="54"/>
      <c r="R19" s="54"/>
      <c r="S19" s="54"/>
      <c r="T19" s="54"/>
      <c r="U19" s="54"/>
      <c r="V19" s="55"/>
      <c r="W19" s="56">
        <f>SUM(K19:V19)</f>
        <v>8071987</v>
      </c>
      <c r="X19" s="88">
        <f>J19-W19</f>
        <v>17478013</v>
      </c>
    </row>
    <row r="20" spans="1:25" ht="6.75" customHeight="1" x14ac:dyDescent="0.25">
      <c r="A20" s="335"/>
      <c r="B20" s="103"/>
      <c r="C20" s="103"/>
      <c r="D20" s="104"/>
      <c r="E20" s="105"/>
      <c r="F20" s="106"/>
      <c r="G20" s="107"/>
      <c r="H20" s="108"/>
      <c r="I20" s="109"/>
      <c r="J20" s="110"/>
      <c r="K20" s="108"/>
      <c r="L20" s="111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14"/>
      <c r="X20" s="115"/>
    </row>
    <row r="21" spans="1:25" x14ac:dyDescent="0.25">
      <c r="A21" s="336"/>
      <c r="B21" s="116">
        <v>21</v>
      </c>
      <c r="C21" s="116">
        <v>533</v>
      </c>
      <c r="D21" s="117" t="s">
        <v>75</v>
      </c>
      <c r="E21" s="118"/>
      <c r="F21" s="119"/>
      <c r="G21" s="120">
        <v>6000000</v>
      </c>
      <c r="H21" s="121"/>
      <c r="I21" s="122"/>
      <c r="J21" s="123">
        <f>(G21+I21)-H21</f>
        <v>6000000</v>
      </c>
      <c r="K21" s="124">
        <v>1000000</v>
      </c>
      <c r="L21" s="125">
        <v>500000</v>
      </c>
      <c r="M21" s="126">
        <v>500000</v>
      </c>
      <c r="N21" s="126">
        <v>500000</v>
      </c>
      <c r="O21" s="127"/>
      <c r="P21" s="127"/>
      <c r="Q21" s="127"/>
      <c r="R21" s="127"/>
      <c r="S21" s="127"/>
      <c r="T21" s="127"/>
      <c r="U21" s="127"/>
      <c r="V21" s="128"/>
      <c r="W21" s="129">
        <f t="shared" ref="W21" si="6">SUM(K21:V21)</f>
        <v>2500000</v>
      </c>
      <c r="X21" s="130">
        <f>J21-W21</f>
        <v>3500000</v>
      </c>
    </row>
    <row r="22" spans="1:25" ht="15.75" thickBot="1" x14ac:dyDescent="0.3">
      <c r="A22" s="337"/>
      <c r="B22" s="131"/>
      <c r="C22" s="131"/>
      <c r="D22" s="132"/>
      <c r="E22" s="133"/>
      <c r="F22" s="134"/>
      <c r="G22" s="63"/>
      <c r="H22" s="64"/>
      <c r="I22" s="65"/>
      <c r="J22" s="66"/>
      <c r="K22" s="135"/>
      <c r="L22" s="136"/>
      <c r="M22" s="137"/>
      <c r="N22" s="137"/>
      <c r="O22" s="68"/>
      <c r="P22" s="68"/>
      <c r="Q22" s="68"/>
      <c r="R22" s="68"/>
      <c r="S22" s="68"/>
      <c r="T22" s="68"/>
      <c r="U22" s="68"/>
      <c r="V22" s="69"/>
      <c r="W22" s="70"/>
      <c r="X22" s="71"/>
    </row>
    <row r="23" spans="1:25" ht="26.25" thickBot="1" x14ac:dyDescent="0.3">
      <c r="A23" s="72" t="s">
        <v>38</v>
      </c>
      <c r="B23" s="73"/>
      <c r="C23" s="73"/>
      <c r="D23" s="73"/>
      <c r="E23" s="74"/>
      <c r="F23" s="75"/>
      <c r="G23" s="76">
        <f>SUM(G24:G26)</f>
        <v>3500000</v>
      </c>
      <c r="H23" s="77">
        <f t="shared" ref="H23:X23" si="7">SUM(H24:H26)</f>
        <v>0</v>
      </c>
      <c r="I23" s="78">
        <f t="shared" si="7"/>
        <v>0</v>
      </c>
      <c r="J23" s="79">
        <f t="shared" si="7"/>
        <v>3500000</v>
      </c>
      <c r="K23" s="77">
        <f t="shared" si="7"/>
        <v>500000</v>
      </c>
      <c r="L23" s="80">
        <f t="shared" si="7"/>
        <v>125000</v>
      </c>
      <c r="M23" s="80">
        <f t="shared" si="7"/>
        <v>125000</v>
      </c>
      <c r="N23" s="80">
        <f t="shared" si="7"/>
        <v>125000</v>
      </c>
      <c r="O23" s="80">
        <f t="shared" si="7"/>
        <v>0</v>
      </c>
      <c r="P23" s="80">
        <f t="shared" si="7"/>
        <v>0</v>
      </c>
      <c r="Q23" s="80">
        <f t="shared" si="7"/>
        <v>0</v>
      </c>
      <c r="R23" s="80">
        <f t="shared" si="7"/>
        <v>0</v>
      </c>
      <c r="S23" s="80">
        <f t="shared" si="7"/>
        <v>0</v>
      </c>
      <c r="T23" s="80">
        <f t="shared" si="7"/>
        <v>0</v>
      </c>
      <c r="U23" s="80">
        <f t="shared" si="7"/>
        <v>0</v>
      </c>
      <c r="V23" s="78">
        <f t="shared" si="7"/>
        <v>0</v>
      </c>
      <c r="W23" s="79">
        <f t="shared" si="7"/>
        <v>875000</v>
      </c>
      <c r="X23" s="81">
        <f t="shared" si="7"/>
        <v>2625000</v>
      </c>
    </row>
    <row r="24" spans="1:25" ht="23.25" x14ac:dyDescent="0.25">
      <c r="A24" s="44" t="s">
        <v>39</v>
      </c>
      <c r="B24" s="45">
        <v>11</v>
      </c>
      <c r="C24" s="46">
        <v>461</v>
      </c>
      <c r="D24" s="46" t="s">
        <v>33</v>
      </c>
      <c r="E24" s="47"/>
      <c r="F24" s="48"/>
      <c r="G24" s="49">
        <v>1500000</v>
      </c>
      <c r="H24" s="50"/>
      <c r="I24" s="51"/>
      <c r="J24" s="52">
        <f>(G24+I24)-H24</f>
        <v>1500000</v>
      </c>
      <c r="K24" s="50">
        <v>500000</v>
      </c>
      <c r="L24" s="53">
        <v>125000</v>
      </c>
      <c r="M24" s="54">
        <v>125000</v>
      </c>
      <c r="N24" s="54">
        <v>125000</v>
      </c>
      <c r="O24" s="54"/>
      <c r="P24" s="54"/>
      <c r="Q24" s="54"/>
      <c r="R24" s="54"/>
      <c r="S24" s="54"/>
      <c r="T24" s="54"/>
      <c r="U24" s="54"/>
      <c r="V24" s="55"/>
      <c r="W24" s="56">
        <f>SUM(K24:V24)</f>
        <v>875000</v>
      </c>
      <c r="X24" s="88">
        <f>J24-W24</f>
        <v>625000</v>
      </c>
    </row>
    <row r="25" spans="1:25" ht="6" customHeight="1" x14ac:dyDescent="0.25">
      <c r="A25" s="89"/>
      <c r="B25" s="138"/>
      <c r="C25" s="139"/>
      <c r="D25" s="139"/>
      <c r="E25" s="140"/>
      <c r="F25" s="141"/>
      <c r="G25" s="142"/>
      <c r="H25" s="143"/>
      <c r="I25" s="144"/>
      <c r="J25" s="145"/>
      <c r="K25" s="143"/>
      <c r="L25" s="146"/>
      <c r="M25" s="147"/>
      <c r="N25" s="147"/>
      <c r="O25" s="147"/>
      <c r="P25" s="147"/>
      <c r="Q25" s="147"/>
      <c r="R25" s="147"/>
      <c r="S25" s="147"/>
      <c r="T25" s="147"/>
      <c r="U25" s="147"/>
      <c r="V25" s="148"/>
      <c r="W25" s="149"/>
      <c r="X25" s="150"/>
    </row>
    <row r="26" spans="1:25" x14ac:dyDescent="0.25">
      <c r="A26" s="151"/>
      <c r="B26" s="152">
        <v>61</v>
      </c>
      <c r="C26" s="153">
        <v>461</v>
      </c>
      <c r="D26" s="153" t="s">
        <v>33</v>
      </c>
      <c r="E26" s="154" t="s">
        <v>40</v>
      </c>
      <c r="F26" s="155" t="s">
        <v>41</v>
      </c>
      <c r="G26" s="156">
        <v>2000000</v>
      </c>
      <c r="H26" s="157"/>
      <c r="I26" s="158"/>
      <c r="J26" s="159">
        <f>(G26+I26)-H26</f>
        <v>2000000</v>
      </c>
      <c r="K26" s="157"/>
      <c r="L26" s="160"/>
      <c r="M26" s="161"/>
      <c r="N26" s="161"/>
      <c r="O26" s="161"/>
      <c r="P26" s="161"/>
      <c r="Q26" s="161"/>
      <c r="R26" s="161"/>
      <c r="S26" s="161"/>
      <c r="T26" s="161"/>
      <c r="U26" s="161"/>
      <c r="V26" s="162"/>
      <c r="W26" s="163">
        <f t="shared" ref="W26" si="8">SUM(K26:V26)</f>
        <v>0</v>
      </c>
      <c r="X26" s="164">
        <f>J26-W26</f>
        <v>2000000</v>
      </c>
    </row>
    <row r="27" spans="1:25" ht="15.75" thickBot="1" x14ac:dyDescent="0.3">
      <c r="A27" s="165"/>
      <c r="B27" s="59"/>
      <c r="C27" s="60"/>
      <c r="D27" s="60"/>
      <c r="E27" s="61"/>
      <c r="F27" s="62"/>
      <c r="G27" s="63"/>
      <c r="H27" s="64"/>
      <c r="I27" s="65"/>
      <c r="J27" s="66"/>
      <c r="K27" s="64"/>
      <c r="L27" s="166"/>
      <c r="M27" s="68"/>
      <c r="N27" s="68"/>
      <c r="O27" s="68"/>
      <c r="P27" s="68"/>
      <c r="Q27" s="68"/>
      <c r="R27" s="68"/>
      <c r="S27" s="68"/>
      <c r="T27" s="68"/>
      <c r="U27" s="68"/>
      <c r="V27" s="69"/>
      <c r="W27" s="70"/>
      <c r="X27" s="71"/>
    </row>
    <row r="28" spans="1:25" ht="39" thickBot="1" x14ac:dyDescent="0.3">
      <c r="A28" s="72" t="s">
        <v>42</v>
      </c>
      <c r="B28" s="73"/>
      <c r="C28" s="73"/>
      <c r="D28" s="73"/>
      <c r="E28" s="74"/>
      <c r="F28" s="75"/>
      <c r="G28" s="76">
        <f>SUM(G29:G29)</f>
        <v>7000000</v>
      </c>
      <c r="H28" s="77"/>
      <c r="I28" s="78">
        <f t="shared" ref="I28:X28" si="9">SUM(I29:I29)</f>
        <v>0</v>
      </c>
      <c r="J28" s="79">
        <f t="shared" si="9"/>
        <v>7000000</v>
      </c>
      <c r="K28" s="167">
        <f t="shared" si="9"/>
        <v>583334</v>
      </c>
      <c r="L28" s="168">
        <f t="shared" si="9"/>
        <v>584000</v>
      </c>
      <c r="M28" s="80">
        <f t="shared" si="9"/>
        <v>584000</v>
      </c>
      <c r="N28" s="80">
        <f t="shared" si="9"/>
        <v>583333</v>
      </c>
      <c r="O28" s="80">
        <f t="shared" si="9"/>
        <v>0</v>
      </c>
      <c r="P28" s="80">
        <f t="shared" si="9"/>
        <v>0</v>
      </c>
      <c r="Q28" s="80">
        <f t="shared" si="9"/>
        <v>0</v>
      </c>
      <c r="R28" s="80">
        <f t="shared" si="9"/>
        <v>0</v>
      </c>
      <c r="S28" s="80">
        <f t="shared" si="9"/>
        <v>0</v>
      </c>
      <c r="T28" s="80">
        <f t="shared" si="9"/>
        <v>0</v>
      </c>
      <c r="U28" s="80">
        <f t="shared" si="9"/>
        <v>0</v>
      </c>
      <c r="V28" s="78">
        <f t="shared" si="9"/>
        <v>0</v>
      </c>
      <c r="W28" s="79">
        <f>SUM(W29:W29)</f>
        <v>2334667</v>
      </c>
      <c r="X28" s="81">
        <f t="shared" si="9"/>
        <v>4665333</v>
      </c>
    </row>
    <row r="29" spans="1:25" ht="23.25" x14ac:dyDescent="0.25">
      <c r="A29" s="44" t="s">
        <v>43</v>
      </c>
      <c r="B29" s="45">
        <v>21</v>
      </c>
      <c r="C29" s="46">
        <v>461</v>
      </c>
      <c r="D29" s="46" t="s">
        <v>33</v>
      </c>
      <c r="E29" s="47"/>
      <c r="F29" s="48"/>
      <c r="G29" s="49">
        <v>7000000</v>
      </c>
      <c r="H29" s="50"/>
      <c r="I29" s="51"/>
      <c r="J29" s="52">
        <f>(G29+I29)-H29</f>
        <v>7000000</v>
      </c>
      <c r="K29" s="50">
        <v>583334</v>
      </c>
      <c r="L29" s="53">
        <v>584000</v>
      </c>
      <c r="M29" s="54">
        <v>584000</v>
      </c>
      <c r="N29" s="54">
        <v>583333</v>
      </c>
      <c r="O29" s="54"/>
      <c r="P29" s="54"/>
      <c r="Q29" s="54"/>
      <c r="R29" s="54"/>
      <c r="S29" s="54"/>
      <c r="T29" s="54"/>
      <c r="U29" s="54"/>
      <c r="V29" s="55"/>
      <c r="W29" s="56">
        <f>SUM(K29:V29)</f>
        <v>2334667</v>
      </c>
      <c r="X29" s="88">
        <f>J29-W29</f>
        <v>4665333</v>
      </c>
    </row>
    <row r="30" spans="1:25" ht="15.75" thickBot="1" x14ac:dyDescent="0.3">
      <c r="A30" s="89"/>
      <c r="B30" s="59"/>
      <c r="C30" s="60"/>
      <c r="D30" s="60"/>
      <c r="E30" s="61"/>
      <c r="F30" s="62"/>
      <c r="G30" s="63"/>
      <c r="H30" s="64"/>
      <c r="I30" s="65"/>
      <c r="J30" s="66"/>
      <c r="K30" s="64"/>
      <c r="L30" s="16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/>
    </row>
    <row r="31" spans="1:25" ht="26.25" thickBot="1" x14ac:dyDescent="0.3">
      <c r="A31" s="72" t="s">
        <v>44</v>
      </c>
      <c r="B31" s="169"/>
      <c r="C31" s="170"/>
      <c r="D31" s="170"/>
      <c r="E31" s="171"/>
      <c r="F31" s="172"/>
      <c r="G31" s="173">
        <f>SUM(G32:G34)</f>
        <v>116365561</v>
      </c>
      <c r="H31" s="174">
        <f t="shared" ref="H31:X31" si="10">SUM(H32:H34)</f>
        <v>0</v>
      </c>
      <c r="I31" s="175">
        <f t="shared" si="10"/>
        <v>0</v>
      </c>
      <c r="J31" s="176">
        <f t="shared" si="10"/>
        <v>116365561</v>
      </c>
      <c r="K31" s="174">
        <f t="shared" si="10"/>
        <v>5450000</v>
      </c>
      <c r="L31" s="177">
        <f t="shared" si="10"/>
        <v>5000000</v>
      </c>
      <c r="M31" s="177">
        <f t="shared" si="10"/>
        <v>0</v>
      </c>
      <c r="N31" s="177">
        <f t="shared" si="10"/>
        <v>9697130</v>
      </c>
      <c r="O31" s="177">
        <f t="shared" si="10"/>
        <v>0</v>
      </c>
      <c r="P31" s="177">
        <f t="shared" si="10"/>
        <v>0</v>
      </c>
      <c r="Q31" s="177">
        <f t="shared" si="10"/>
        <v>0</v>
      </c>
      <c r="R31" s="177">
        <f t="shared" si="10"/>
        <v>0</v>
      </c>
      <c r="S31" s="177">
        <f t="shared" si="10"/>
        <v>0</v>
      </c>
      <c r="T31" s="177">
        <f t="shared" si="10"/>
        <v>0</v>
      </c>
      <c r="U31" s="177">
        <f t="shared" si="10"/>
        <v>0</v>
      </c>
      <c r="V31" s="175">
        <f t="shared" si="10"/>
        <v>0</v>
      </c>
      <c r="W31" s="176">
        <f t="shared" si="10"/>
        <v>11503514</v>
      </c>
      <c r="X31" s="178">
        <f t="shared" si="10"/>
        <v>104862047</v>
      </c>
    </row>
    <row r="32" spans="1:25" ht="23.25" x14ac:dyDescent="0.25">
      <c r="A32" s="179" t="s">
        <v>45</v>
      </c>
      <c r="B32" s="59">
        <v>21</v>
      </c>
      <c r="C32" s="60">
        <v>453</v>
      </c>
      <c r="D32" s="60" t="s">
        <v>33</v>
      </c>
      <c r="E32" s="61"/>
      <c r="F32" s="62"/>
      <c r="G32" s="63">
        <v>43723397</v>
      </c>
      <c r="H32" s="64"/>
      <c r="I32" s="65"/>
      <c r="J32" s="66">
        <f>(G32+I32)-H32</f>
        <v>43723397</v>
      </c>
      <c r="K32" s="135">
        <v>3000000</v>
      </c>
      <c r="L32" s="136">
        <v>2000000</v>
      </c>
      <c r="M32" s="68"/>
      <c r="N32" s="68">
        <v>3643616</v>
      </c>
      <c r="O32" s="68"/>
      <c r="P32" s="68"/>
      <c r="Q32" s="68"/>
      <c r="R32" s="68"/>
      <c r="S32" s="68"/>
      <c r="T32" s="68"/>
      <c r="U32" s="68"/>
      <c r="V32" s="69"/>
      <c r="W32" s="70"/>
      <c r="X32" s="71">
        <f>J32-W32</f>
        <v>43723397</v>
      </c>
    </row>
    <row r="33" spans="1:24" ht="6" customHeight="1" x14ac:dyDescent="0.25">
      <c r="A33" s="338"/>
      <c r="B33" s="180"/>
      <c r="C33" s="181"/>
      <c r="D33" s="181"/>
      <c r="E33" s="182"/>
      <c r="F33" s="183"/>
      <c r="G33" s="107"/>
      <c r="H33" s="108"/>
      <c r="I33" s="109"/>
      <c r="J33" s="110"/>
      <c r="K33" s="184"/>
      <c r="L33" s="111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114"/>
      <c r="X33" s="115"/>
    </row>
    <row r="34" spans="1:24" x14ac:dyDescent="0.25">
      <c r="A34" s="336"/>
      <c r="B34" s="185">
        <v>21</v>
      </c>
      <c r="C34" s="186">
        <v>533</v>
      </c>
      <c r="D34" s="186" t="s">
        <v>33</v>
      </c>
      <c r="E34" s="187"/>
      <c r="F34" s="188"/>
      <c r="G34" s="120">
        <v>72642164</v>
      </c>
      <c r="H34" s="121"/>
      <c r="I34" s="122"/>
      <c r="J34" s="123">
        <f>(G34+I34)-H34</f>
        <v>72642164</v>
      </c>
      <c r="K34" s="124">
        <v>2450000</v>
      </c>
      <c r="L34" s="125">
        <v>3000000</v>
      </c>
      <c r="M34" s="127"/>
      <c r="N34" s="127">
        <v>6053514</v>
      </c>
      <c r="O34" s="127"/>
      <c r="P34" s="127"/>
      <c r="Q34" s="127"/>
      <c r="R34" s="127"/>
      <c r="S34" s="127"/>
      <c r="T34" s="127"/>
      <c r="U34" s="127"/>
      <c r="V34" s="128"/>
      <c r="W34" s="129">
        <f>SUM(K34:V34)</f>
        <v>11503514</v>
      </c>
      <c r="X34" s="130">
        <f>J34-W34</f>
        <v>61138650</v>
      </c>
    </row>
    <row r="35" spans="1:24" ht="15.75" thickBot="1" x14ac:dyDescent="0.3">
      <c r="A35" s="339"/>
      <c r="B35" s="59"/>
      <c r="C35" s="60"/>
      <c r="D35" s="60"/>
      <c r="E35" s="61"/>
      <c r="F35" s="62"/>
      <c r="G35" s="63"/>
      <c r="H35" s="64"/>
      <c r="I35" s="65"/>
      <c r="J35" s="66"/>
      <c r="K35" s="64"/>
      <c r="L35" s="166"/>
      <c r="M35" s="68"/>
      <c r="N35" s="68"/>
      <c r="O35" s="68"/>
      <c r="P35" s="189"/>
      <c r="Q35" s="68"/>
      <c r="R35" s="68"/>
      <c r="S35" s="68"/>
      <c r="T35" s="68"/>
      <c r="U35" s="68"/>
      <c r="V35" s="69"/>
      <c r="W35" s="70"/>
      <c r="X35" s="71"/>
    </row>
    <row r="36" spans="1:24" ht="63.75" customHeight="1" thickTop="1" thickBot="1" x14ac:dyDescent="0.35">
      <c r="A36" s="190" t="s">
        <v>90</v>
      </c>
      <c r="B36" s="340" t="s">
        <v>30</v>
      </c>
      <c r="C36" s="341"/>
      <c r="D36" s="341"/>
      <c r="E36" s="341"/>
      <c r="F36" s="342"/>
      <c r="G36" s="191">
        <f>SUM(G37+G40+G43+G46+G49+G52+G57+G62+G68+G71+G77+G74)</f>
        <v>22961919</v>
      </c>
      <c r="H36" s="192">
        <f t="shared" ref="H36:X36" si="11">SUM(H37+H40+H43+H46+H49+H52+H57+H62+H68+H71+H77+H74)</f>
        <v>760000</v>
      </c>
      <c r="I36" s="193">
        <f t="shared" si="11"/>
        <v>760000</v>
      </c>
      <c r="J36" s="194">
        <f t="shared" si="11"/>
        <v>22961919</v>
      </c>
      <c r="K36" s="192">
        <f t="shared" si="11"/>
        <v>644843.4</v>
      </c>
      <c r="L36" s="195">
        <f t="shared" si="11"/>
        <v>568175.34</v>
      </c>
      <c r="M36" s="195">
        <f t="shared" si="11"/>
        <v>1420987.79</v>
      </c>
      <c r="N36" s="195">
        <f t="shared" si="11"/>
        <v>3211593.33</v>
      </c>
      <c r="O36" s="195">
        <f t="shared" si="11"/>
        <v>0</v>
      </c>
      <c r="P36" s="195">
        <f t="shared" si="11"/>
        <v>0</v>
      </c>
      <c r="Q36" s="195">
        <f t="shared" si="11"/>
        <v>0</v>
      </c>
      <c r="R36" s="195">
        <f t="shared" si="11"/>
        <v>0</v>
      </c>
      <c r="S36" s="195">
        <f t="shared" si="11"/>
        <v>0</v>
      </c>
      <c r="T36" s="195">
        <f t="shared" si="11"/>
        <v>0</v>
      </c>
      <c r="U36" s="195">
        <f t="shared" si="11"/>
        <v>0</v>
      </c>
      <c r="V36" s="193">
        <f t="shared" si="11"/>
        <v>0</v>
      </c>
      <c r="W36" s="194">
        <f t="shared" si="11"/>
        <v>5845599.8600000013</v>
      </c>
      <c r="X36" s="196">
        <f t="shared" si="11"/>
        <v>17116319.140000001</v>
      </c>
    </row>
    <row r="37" spans="1:24" ht="27" thickTop="1" thickBot="1" x14ac:dyDescent="0.3">
      <c r="A37" s="34" t="s">
        <v>47</v>
      </c>
      <c r="B37" s="197"/>
      <c r="C37" s="198"/>
      <c r="D37" s="198"/>
      <c r="E37" s="199"/>
      <c r="F37" s="200"/>
      <c r="G37" s="201">
        <f>SUM(G38)</f>
        <v>3350000</v>
      </c>
      <c r="H37" s="202">
        <f t="shared" ref="H37:X37" si="12">SUM(H38)</f>
        <v>0</v>
      </c>
      <c r="I37" s="203">
        <f t="shared" si="12"/>
        <v>0</v>
      </c>
      <c r="J37" s="204">
        <f t="shared" si="12"/>
        <v>3350000</v>
      </c>
      <c r="K37" s="202">
        <f t="shared" si="12"/>
        <v>194455.4</v>
      </c>
      <c r="L37" s="205">
        <f t="shared" si="12"/>
        <v>194397.34</v>
      </c>
      <c r="M37" s="205">
        <f t="shared" si="12"/>
        <v>189690.79</v>
      </c>
      <c r="N37" s="205">
        <f t="shared" si="12"/>
        <v>194690.79</v>
      </c>
      <c r="O37" s="205">
        <f t="shared" si="12"/>
        <v>0</v>
      </c>
      <c r="P37" s="205">
        <f t="shared" si="12"/>
        <v>0</v>
      </c>
      <c r="Q37" s="205">
        <f t="shared" si="12"/>
        <v>0</v>
      </c>
      <c r="R37" s="205">
        <f t="shared" si="12"/>
        <v>0</v>
      </c>
      <c r="S37" s="205">
        <f t="shared" si="12"/>
        <v>0</v>
      </c>
      <c r="T37" s="205">
        <f t="shared" si="12"/>
        <v>0</v>
      </c>
      <c r="U37" s="205">
        <f t="shared" si="12"/>
        <v>0</v>
      </c>
      <c r="V37" s="203">
        <f t="shared" si="12"/>
        <v>0</v>
      </c>
      <c r="W37" s="204">
        <f t="shared" si="12"/>
        <v>773234.32000000007</v>
      </c>
      <c r="X37" s="206">
        <f t="shared" si="12"/>
        <v>2576765.6799999997</v>
      </c>
    </row>
    <row r="38" spans="1:24" ht="34.5" x14ac:dyDescent="0.25">
      <c r="A38" s="44" t="s">
        <v>48</v>
      </c>
      <c r="B38" s="45">
        <v>11</v>
      </c>
      <c r="C38" s="46">
        <v>435</v>
      </c>
      <c r="D38" s="46" t="s">
        <v>33</v>
      </c>
      <c r="E38" s="47"/>
      <c r="F38" s="48"/>
      <c r="G38" s="207">
        <v>3350000</v>
      </c>
      <c r="H38" s="50"/>
      <c r="I38" s="51"/>
      <c r="J38" s="52">
        <f>(G38+I38)-H38</f>
        <v>3350000</v>
      </c>
      <c r="K38" s="50">
        <v>194455.4</v>
      </c>
      <c r="L38" s="53">
        <v>194397.34</v>
      </c>
      <c r="M38" s="54">
        <v>189690.79</v>
      </c>
      <c r="N38" s="54">
        <v>194690.79</v>
      </c>
      <c r="O38" s="54"/>
      <c r="P38" s="54"/>
      <c r="Q38" s="54"/>
      <c r="R38" s="54"/>
      <c r="S38" s="54"/>
      <c r="T38" s="54"/>
      <c r="U38" s="54"/>
      <c r="V38" s="55"/>
      <c r="W38" s="56">
        <f>SUM(K38:V38)</f>
        <v>773234.32000000007</v>
      </c>
      <c r="X38" s="88">
        <f>J38-W38</f>
        <v>2576765.6799999997</v>
      </c>
    </row>
    <row r="39" spans="1:24" ht="15.75" thickBot="1" x14ac:dyDescent="0.3">
      <c r="A39" s="208"/>
      <c r="B39" s="59"/>
      <c r="C39" s="60"/>
      <c r="D39" s="60"/>
      <c r="E39" s="61"/>
      <c r="F39" s="62"/>
      <c r="G39" s="63"/>
      <c r="H39" s="64"/>
      <c r="I39" s="65"/>
      <c r="J39" s="66"/>
      <c r="K39" s="67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9"/>
      <c r="W39" s="70"/>
      <c r="X39" s="71"/>
    </row>
    <row r="40" spans="1:24" ht="26.25" thickBot="1" x14ac:dyDescent="0.3">
      <c r="A40" s="72" t="s">
        <v>49</v>
      </c>
      <c r="B40" s="169"/>
      <c r="C40" s="170"/>
      <c r="D40" s="170"/>
      <c r="E40" s="171"/>
      <c r="F40" s="172"/>
      <c r="G40" s="173">
        <f t="shared" ref="G40:X40" si="13">SUM(G41:G41)</f>
        <v>500000</v>
      </c>
      <c r="H40" s="174">
        <f t="shared" si="13"/>
        <v>0</v>
      </c>
      <c r="I40" s="175">
        <f t="shared" si="13"/>
        <v>0</v>
      </c>
      <c r="J40" s="176">
        <f t="shared" si="13"/>
        <v>500000</v>
      </c>
      <c r="K40" s="174">
        <f t="shared" si="13"/>
        <v>0</v>
      </c>
      <c r="L40" s="177">
        <f t="shared" si="13"/>
        <v>0</v>
      </c>
      <c r="M40" s="177">
        <f t="shared" si="13"/>
        <v>0</v>
      </c>
      <c r="N40" s="177">
        <f t="shared" si="13"/>
        <v>0</v>
      </c>
      <c r="O40" s="177">
        <f t="shared" si="13"/>
        <v>0</v>
      </c>
      <c r="P40" s="177">
        <f t="shared" si="13"/>
        <v>0</v>
      </c>
      <c r="Q40" s="177">
        <f t="shared" si="13"/>
        <v>0</v>
      </c>
      <c r="R40" s="177">
        <f t="shared" si="13"/>
        <v>0</v>
      </c>
      <c r="S40" s="177">
        <f t="shared" si="13"/>
        <v>0</v>
      </c>
      <c r="T40" s="177">
        <f t="shared" si="13"/>
        <v>0</v>
      </c>
      <c r="U40" s="177">
        <f t="shared" si="13"/>
        <v>0</v>
      </c>
      <c r="V40" s="175">
        <f t="shared" si="13"/>
        <v>0</v>
      </c>
      <c r="W40" s="176">
        <f t="shared" si="13"/>
        <v>0</v>
      </c>
      <c r="X40" s="178">
        <f t="shared" si="13"/>
        <v>500000</v>
      </c>
    </row>
    <row r="41" spans="1:24" ht="23.25" x14ac:dyDescent="0.25">
      <c r="A41" s="44" t="s">
        <v>50</v>
      </c>
      <c r="B41" s="45">
        <v>11</v>
      </c>
      <c r="C41" s="46">
        <v>435</v>
      </c>
      <c r="D41" s="46" t="s">
        <v>33</v>
      </c>
      <c r="E41" s="47"/>
      <c r="F41" s="48"/>
      <c r="G41" s="207">
        <v>500000</v>
      </c>
      <c r="H41" s="50"/>
      <c r="I41" s="51"/>
      <c r="J41" s="52">
        <f>(G41+I41)-H41</f>
        <v>500000</v>
      </c>
      <c r="K41" s="50"/>
      <c r="L41" s="53"/>
      <c r="M41" s="54"/>
      <c r="N41" s="54"/>
      <c r="O41" s="54"/>
      <c r="P41" s="54"/>
      <c r="Q41" s="54"/>
      <c r="R41" s="54"/>
      <c r="S41" s="54"/>
      <c r="T41" s="54"/>
      <c r="U41" s="54"/>
      <c r="V41" s="55"/>
      <c r="W41" s="56">
        <f>SUM(K41:V41)</f>
        <v>0</v>
      </c>
      <c r="X41" s="88">
        <f>J41-W41</f>
        <v>500000</v>
      </c>
    </row>
    <row r="42" spans="1:24" ht="15.75" thickBot="1" x14ac:dyDescent="0.3">
      <c r="A42" s="89"/>
      <c r="B42" s="59"/>
      <c r="C42" s="60"/>
      <c r="D42" s="60"/>
      <c r="E42" s="61"/>
      <c r="F42" s="62"/>
      <c r="G42" s="63"/>
      <c r="H42" s="64"/>
      <c r="I42" s="65"/>
      <c r="J42" s="66"/>
      <c r="K42" s="67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70"/>
      <c r="X42" s="71"/>
    </row>
    <row r="43" spans="1:24" ht="26.25" thickBot="1" x14ac:dyDescent="0.3">
      <c r="A43" s="72" t="s">
        <v>51</v>
      </c>
      <c r="B43" s="169"/>
      <c r="C43" s="170"/>
      <c r="D43" s="170"/>
      <c r="E43" s="171"/>
      <c r="F43" s="172"/>
      <c r="G43" s="173">
        <f>SUM(G44)</f>
        <v>584700</v>
      </c>
      <c r="H43" s="174">
        <f t="shared" ref="H43:X43" si="14">SUM(H44)</f>
        <v>0</v>
      </c>
      <c r="I43" s="175">
        <f t="shared" si="14"/>
        <v>0</v>
      </c>
      <c r="J43" s="176">
        <f t="shared" si="14"/>
        <v>584700</v>
      </c>
      <c r="K43" s="174">
        <f t="shared" si="14"/>
        <v>0</v>
      </c>
      <c r="L43" s="177">
        <f t="shared" si="14"/>
        <v>0</v>
      </c>
      <c r="M43" s="177">
        <f t="shared" si="14"/>
        <v>0</v>
      </c>
      <c r="N43" s="177">
        <f t="shared" si="14"/>
        <v>0</v>
      </c>
      <c r="O43" s="177">
        <f t="shared" si="14"/>
        <v>0</v>
      </c>
      <c r="P43" s="177">
        <f t="shared" si="14"/>
        <v>0</v>
      </c>
      <c r="Q43" s="177">
        <f t="shared" si="14"/>
        <v>0</v>
      </c>
      <c r="R43" s="177">
        <f t="shared" si="14"/>
        <v>0</v>
      </c>
      <c r="S43" s="177">
        <f t="shared" si="14"/>
        <v>0</v>
      </c>
      <c r="T43" s="177">
        <f t="shared" si="14"/>
        <v>0</v>
      </c>
      <c r="U43" s="177">
        <f t="shared" si="14"/>
        <v>0</v>
      </c>
      <c r="V43" s="175">
        <f t="shared" si="14"/>
        <v>0</v>
      </c>
      <c r="W43" s="176">
        <f t="shared" si="14"/>
        <v>0</v>
      </c>
      <c r="X43" s="178">
        <f t="shared" si="14"/>
        <v>584700</v>
      </c>
    </row>
    <row r="44" spans="1:24" ht="23.25" x14ac:dyDescent="0.25">
      <c r="A44" s="44" t="s">
        <v>52</v>
      </c>
      <c r="B44" s="45">
        <v>11</v>
      </c>
      <c r="C44" s="46">
        <v>472</v>
      </c>
      <c r="D44" s="46" t="s">
        <v>33</v>
      </c>
      <c r="E44" s="47"/>
      <c r="F44" s="48"/>
      <c r="G44" s="207">
        <v>584700</v>
      </c>
      <c r="H44" s="50"/>
      <c r="I44" s="51"/>
      <c r="J44" s="52">
        <f>(G44+I44)-H44</f>
        <v>584700</v>
      </c>
      <c r="K44" s="209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5"/>
      <c r="W44" s="56">
        <f>SUM(K44:V44)</f>
        <v>0</v>
      </c>
      <c r="X44" s="88">
        <f>J44-W44</f>
        <v>584700</v>
      </c>
    </row>
    <row r="45" spans="1:24" ht="15.75" thickBot="1" x14ac:dyDescent="0.3">
      <c r="A45" s="208"/>
      <c r="B45" s="59"/>
      <c r="C45" s="60"/>
      <c r="D45" s="60"/>
      <c r="E45" s="61"/>
      <c r="F45" s="62"/>
      <c r="G45" s="63"/>
      <c r="H45" s="64"/>
      <c r="I45" s="65"/>
      <c r="J45" s="66"/>
      <c r="K45" s="67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9"/>
      <c r="W45" s="70"/>
      <c r="X45" s="71"/>
    </row>
    <row r="46" spans="1:24" ht="26.25" thickBot="1" x14ac:dyDescent="0.3">
      <c r="A46" s="72" t="s">
        <v>53</v>
      </c>
      <c r="B46" s="169"/>
      <c r="C46" s="170"/>
      <c r="D46" s="170"/>
      <c r="E46" s="171"/>
      <c r="F46" s="172"/>
      <c r="G46" s="173">
        <f>SUM(G47)</f>
        <v>2000000</v>
      </c>
      <c r="H46" s="174">
        <f t="shared" ref="H46:X46" si="15">SUM(H47)</f>
        <v>0</v>
      </c>
      <c r="I46" s="175">
        <f t="shared" si="15"/>
        <v>0</v>
      </c>
      <c r="J46" s="176">
        <f t="shared" si="15"/>
        <v>2000000</v>
      </c>
      <c r="K46" s="174">
        <f t="shared" si="15"/>
        <v>250388</v>
      </c>
      <c r="L46" s="177">
        <f t="shared" si="15"/>
        <v>173778</v>
      </c>
      <c r="M46" s="177">
        <f t="shared" si="15"/>
        <v>166667</v>
      </c>
      <c r="N46" s="177">
        <f t="shared" si="15"/>
        <v>170907</v>
      </c>
      <c r="O46" s="177">
        <f t="shared" si="15"/>
        <v>0</v>
      </c>
      <c r="P46" s="177">
        <f t="shared" si="15"/>
        <v>0</v>
      </c>
      <c r="Q46" s="177">
        <f t="shared" si="15"/>
        <v>0</v>
      </c>
      <c r="R46" s="177">
        <f t="shared" si="15"/>
        <v>0</v>
      </c>
      <c r="S46" s="177">
        <f t="shared" si="15"/>
        <v>0</v>
      </c>
      <c r="T46" s="177">
        <f t="shared" si="15"/>
        <v>0</v>
      </c>
      <c r="U46" s="177">
        <f t="shared" si="15"/>
        <v>0</v>
      </c>
      <c r="V46" s="175">
        <f t="shared" si="15"/>
        <v>0</v>
      </c>
      <c r="W46" s="176">
        <f t="shared" si="15"/>
        <v>761740</v>
      </c>
      <c r="X46" s="178">
        <f t="shared" si="15"/>
        <v>1238260</v>
      </c>
    </row>
    <row r="47" spans="1:24" ht="34.5" x14ac:dyDescent="0.25">
      <c r="A47" s="44" t="s">
        <v>54</v>
      </c>
      <c r="B47" s="45">
        <v>11</v>
      </c>
      <c r="C47" s="46">
        <v>472</v>
      </c>
      <c r="D47" s="46" t="s">
        <v>33</v>
      </c>
      <c r="E47" s="47"/>
      <c r="F47" s="48"/>
      <c r="G47" s="207">
        <v>2000000</v>
      </c>
      <c r="H47" s="50"/>
      <c r="I47" s="51"/>
      <c r="J47" s="52">
        <f>(G47+I47)-H47</f>
        <v>2000000</v>
      </c>
      <c r="K47" s="50">
        <v>250388</v>
      </c>
      <c r="L47" s="53">
        <v>173778</v>
      </c>
      <c r="M47" s="54">
        <v>166667</v>
      </c>
      <c r="N47" s="54">
        <v>170907</v>
      </c>
      <c r="O47" s="54"/>
      <c r="P47" s="54"/>
      <c r="Q47" s="54"/>
      <c r="R47" s="54"/>
      <c r="S47" s="54"/>
      <c r="T47" s="210"/>
      <c r="U47" s="210"/>
      <c r="V47" s="55"/>
      <c r="W47" s="56">
        <f>SUM(K47:V47)</f>
        <v>761740</v>
      </c>
      <c r="X47" s="88">
        <f>J47-W47</f>
        <v>1238260</v>
      </c>
    </row>
    <row r="48" spans="1:24" ht="15.75" thickBot="1" x14ac:dyDescent="0.3">
      <c r="A48" s="211"/>
      <c r="B48" s="212"/>
      <c r="C48" s="213"/>
      <c r="D48" s="213"/>
      <c r="E48" s="214"/>
      <c r="F48" s="215"/>
      <c r="G48" s="216"/>
      <c r="H48" s="217"/>
      <c r="I48" s="218"/>
      <c r="J48" s="219"/>
      <c r="K48" s="220"/>
      <c r="L48" s="221"/>
      <c r="M48" s="221"/>
      <c r="N48" s="221"/>
      <c r="O48" s="221"/>
      <c r="P48" s="221"/>
      <c r="Q48" s="221"/>
      <c r="R48" s="221"/>
      <c r="S48" s="221"/>
      <c r="T48" s="222"/>
      <c r="U48" s="222"/>
      <c r="V48" s="223"/>
      <c r="W48" s="224"/>
      <c r="X48" s="225"/>
    </row>
    <row r="49" spans="1:24" ht="39" thickBot="1" x14ac:dyDescent="0.3">
      <c r="A49" s="72" t="s">
        <v>55</v>
      </c>
      <c r="B49" s="169"/>
      <c r="C49" s="170"/>
      <c r="D49" s="170"/>
      <c r="E49" s="171"/>
      <c r="F49" s="172"/>
      <c r="G49" s="173">
        <f>SUM(G50)</f>
        <v>4293007</v>
      </c>
      <c r="H49" s="174">
        <f t="shared" ref="H49:X49" si="16">SUM(H50)</f>
        <v>0</v>
      </c>
      <c r="I49" s="175">
        <f t="shared" si="16"/>
        <v>0</v>
      </c>
      <c r="J49" s="176">
        <f t="shared" si="16"/>
        <v>4293007</v>
      </c>
      <c r="K49" s="174">
        <f t="shared" si="16"/>
        <v>200000</v>
      </c>
      <c r="L49" s="177">
        <f t="shared" si="16"/>
        <v>200000</v>
      </c>
      <c r="M49" s="177">
        <f t="shared" si="16"/>
        <v>200000</v>
      </c>
      <c r="N49" s="177">
        <f t="shared" si="16"/>
        <v>200000</v>
      </c>
      <c r="O49" s="177">
        <f t="shared" si="16"/>
        <v>0</v>
      </c>
      <c r="P49" s="177">
        <f t="shared" si="16"/>
        <v>0</v>
      </c>
      <c r="Q49" s="177">
        <f t="shared" si="16"/>
        <v>0</v>
      </c>
      <c r="R49" s="177">
        <f t="shared" si="16"/>
        <v>0</v>
      </c>
      <c r="S49" s="177">
        <f t="shared" si="16"/>
        <v>0</v>
      </c>
      <c r="T49" s="177">
        <f t="shared" si="16"/>
        <v>0</v>
      </c>
      <c r="U49" s="177">
        <f t="shared" si="16"/>
        <v>0</v>
      </c>
      <c r="V49" s="175">
        <f t="shared" si="16"/>
        <v>0</v>
      </c>
      <c r="W49" s="176">
        <f t="shared" si="16"/>
        <v>800000</v>
      </c>
      <c r="X49" s="178">
        <f t="shared" si="16"/>
        <v>3493007</v>
      </c>
    </row>
    <row r="50" spans="1:24" x14ac:dyDescent="0.25">
      <c r="A50" s="44" t="s">
        <v>56</v>
      </c>
      <c r="B50" s="45">
        <v>11</v>
      </c>
      <c r="C50" s="46">
        <v>473</v>
      </c>
      <c r="D50" s="46" t="s">
        <v>33</v>
      </c>
      <c r="E50" s="47"/>
      <c r="F50" s="48"/>
      <c r="G50" s="207">
        <v>4293007</v>
      </c>
      <c r="H50" s="50"/>
      <c r="I50" s="51"/>
      <c r="J50" s="52">
        <f>(G50+I50)-H50</f>
        <v>4293007</v>
      </c>
      <c r="K50" s="50">
        <v>200000</v>
      </c>
      <c r="L50" s="53">
        <v>200000</v>
      </c>
      <c r="M50" s="54">
        <v>200000</v>
      </c>
      <c r="N50" s="54">
        <v>200000</v>
      </c>
      <c r="O50" s="54"/>
      <c r="P50" s="54"/>
      <c r="Q50" s="54"/>
      <c r="R50" s="54"/>
      <c r="S50" s="54"/>
      <c r="T50" s="210"/>
      <c r="U50" s="210"/>
      <c r="V50" s="55"/>
      <c r="W50" s="56">
        <f>SUM(K50:V50)</f>
        <v>800000</v>
      </c>
      <c r="X50" s="88">
        <f>J50-W50</f>
        <v>3493007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34" t="s">
        <v>57</v>
      </c>
      <c r="B52" s="242"/>
      <c r="C52" s="242"/>
      <c r="D52" s="242"/>
      <c r="E52" s="243"/>
      <c r="F52" s="244"/>
      <c r="G52" s="201">
        <f>SUM(G53+G55)</f>
        <v>1858652</v>
      </c>
      <c r="H52" s="202">
        <f t="shared" ref="H52:X52" si="17">SUM(H53+H55)</f>
        <v>0</v>
      </c>
      <c r="I52" s="203">
        <f t="shared" si="17"/>
        <v>0</v>
      </c>
      <c r="J52" s="204">
        <f t="shared" si="17"/>
        <v>1858652</v>
      </c>
      <c r="K52" s="202">
        <f t="shared" si="17"/>
        <v>0</v>
      </c>
      <c r="L52" s="205">
        <f t="shared" si="17"/>
        <v>0</v>
      </c>
      <c r="M52" s="205">
        <f t="shared" si="17"/>
        <v>0</v>
      </c>
      <c r="N52" s="205">
        <f t="shared" si="17"/>
        <v>154888</v>
      </c>
      <c r="O52" s="205">
        <f t="shared" si="17"/>
        <v>0</v>
      </c>
      <c r="P52" s="205">
        <f t="shared" si="17"/>
        <v>0</v>
      </c>
      <c r="Q52" s="205">
        <f t="shared" si="17"/>
        <v>0</v>
      </c>
      <c r="R52" s="205">
        <f t="shared" si="17"/>
        <v>0</v>
      </c>
      <c r="S52" s="205">
        <f t="shared" si="17"/>
        <v>0</v>
      </c>
      <c r="T52" s="205">
        <f t="shared" si="17"/>
        <v>0</v>
      </c>
      <c r="U52" s="205">
        <f t="shared" si="17"/>
        <v>0</v>
      </c>
      <c r="V52" s="203">
        <f t="shared" si="17"/>
        <v>0</v>
      </c>
      <c r="W52" s="204">
        <f t="shared" si="17"/>
        <v>154888</v>
      </c>
      <c r="X52" s="206">
        <f t="shared" si="17"/>
        <v>1703764</v>
      </c>
    </row>
    <row r="53" spans="1:24" ht="23.25" x14ac:dyDescent="0.25">
      <c r="A53" s="44" t="s">
        <v>58</v>
      </c>
      <c r="B53" s="45">
        <v>21</v>
      </c>
      <c r="C53" s="46">
        <v>431</v>
      </c>
      <c r="D53" s="46" t="s">
        <v>33</v>
      </c>
      <c r="E53" s="47"/>
      <c r="F53" s="48"/>
      <c r="G53" s="207">
        <v>1858652</v>
      </c>
      <c r="H53" s="50"/>
      <c r="I53" s="51"/>
      <c r="J53" s="52">
        <f>(G53+I53)-H53</f>
        <v>1858652</v>
      </c>
      <c r="K53" s="209"/>
      <c r="L53" s="54"/>
      <c r="M53" s="54"/>
      <c r="N53" s="54">
        <v>154888</v>
      </c>
      <c r="O53" s="54"/>
      <c r="P53" s="54"/>
      <c r="Q53" s="54"/>
      <c r="R53" s="54"/>
      <c r="S53" s="54"/>
      <c r="T53" s="54"/>
      <c r="U53" s="54"/>
      <c r="V53" s="55"/>
      <c r="W53" s="56">
        <f>SUM(K53:V53)</f>
        <v>154888</v>
      </c>
      <c r="X53" s="88">
        <f>J53-W53</f>
        <v>1703764</v>
      </c>
    </row>
    <row r="54" spans="1:24" ht="6" customHeight="1" x14ac:dyDescent="0.25">
      <c r="A54" s="336"/>
      <c r="B54" s="180"/>
      <c r="C54" s="181"/>
      <c r="D54" s="181"/>
      <c r="E54" s="182"/>
      <c r="F54" s="183"/>
      <c r="G54" s="107"/>
      <c r="H54" s="108"/>
      <c r="I54" s="109"/>
      <c r="J54" s="110"/>
      <c r="K54" s="245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3"/>
      <c r="W54" s="114"/>
      <c r="X54" s="115"/>
    </row>
    <row r="55" spans="1:24" x14ac:dyDescent="0.25">
      <c r="A55" s="336"/>
      <c r="B55" s="185"/>
      <c r="C55" s="186"/>
      <c r="D55" s="186"/>
      <c r="E55" s="187"/>
      <c r="F55" s="188"/>
      <c r="G55" s="246"/>
      <c r="H55" s="121"/>
      <c r="I55" s="122"/>
      <c r="J55" s="123">
        <f>(G55+I55)-H55</f>
        <v>0</v>
      </c>
      <c r="K55" s="24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8"/>
      <c r="W55" s="248"/>
      <c r="X55" s="249">
        <f>J55-W55</f>
        <v>0</v>
      </c>
    </row>
    <row r="56" spans="1:24" ht="15.75" thickBot="1" x14ac:dyDescent="0.3">
      <c r="A56" s="337"/>
      <c r="B56" s="59"/>
      <c r="C56" s="60"/>
      <c r="D56" s="60"/>
      <c r="E56" s="61"/>
      <c r="F56" s="62"/>
      <c r="G56" s="250"/>
      <c r="H56" s="64"/>
      <c r="I56" s="65"/>
      <c r="J56" s="66"/>
      <c r="K56" s="251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9"/>
      <c r="W56" s="70"/>
      <c r="X56" s="71"/>
    </row>
    <row r="57" spans="1:24" ht="30.75" customHeight="1" thickBot="1" x14ac:dyDescent="0.3">
      <c r="A57" s="72" t="s">
        <v>59</v>
      </c>
      <c r="B57" s="169"/>
      <c r="C57" s="169"/>
      <c r="D57" s="170"/>
      <c r="E57" s="171"/>
      <c r="F57" s="252"/>
      <c r="G57" s="173">
        <f>SUM(G58)</f>
        <v>3322000</v>
      </c>
      <c r="H57" s="174">
        <f t="shared" ref="H57:X57" si="18">SUM(H58)</f>
        <v>0</v>
      </c>
      <c r="I57" s="175">
        <f t="shared" si="18"/>
        <v>0</v>
      </c>
      <c r="J57" s="176">
        <f t="shared" si="18"/>
        <v>3322000</v>
      </c>
      <c r="K57" s="176">
        <f t="shared" si="18"/>
        <v>0</v>
      </c>
      <c r="L57" s="176">
        <f t="shared" si="18"/>
        <v>0</v>
      </c>
      <c r="M57" s="177">
        <v>360000</v>
      </c>
      <c r="N57" s="177">
        <f>276833+266468.72+542307.27</f>
        <v>1085608.99</v>
      </c>
      <c r="O57" s="177">
        <f t="shared" si="18"/>
        <v>0</v>
      </c>
      <c r="P57" s="177">
        <f t="shared" si="18"/>
        <v>0</v>
      </c>
      <c r="Q57" s="177">
        <f t="shared" si="18"/>
        <v>0</v>
      </c>
      <c r="R57" s="177">
        <f t="shared" si="18"/>
        <v>0</v>
      </c>
      <c r="S57" s="177">
        <f t="shared" si="18"/>
        <v>0</v>
      </c>
      <c r="T57" s="177">
        <f t="shared" si="18"/>
        <v>0</v>
      </c>
      <c r="U57" s="177">
        <f t="shared" si="18"/>
        <v>0</v>
      </c>
      <c r="V57" s="175">
        <f t="shared" si="18"/>
        <v>0</v>
      </c>
      <c r="W57" s="176">
        <f t="shared" si="18"/>
        <v>1445608.99</v>
      </c>
      <c r="X57" s="178">
        <f t="shared" si="18"/>
        <v>1876391.01</v>
      </c>
    </row>
    <row r="58" spans="1:24" ht="48.75" x14ac:dyDescent="0.25">
      <c r="A58" s="44" t="s">
        <v>84</v>
      </c>
      <c r="B58" s="45">
        <v>21</v>
      </c>
      <c r="C58" s="46">
        <v>472</v>
      </c>
      <c r="D58" s="46" t="s">
        <v>33</v>
      </c>
      <c r="E58" s="47"/>
      <c r="F58" s="48"/>
      <c r="G58" s="207">
        <v>3322000</v>
      </c>
      <c r="H58" s="100"/>
      <c r="I58" s="253"/>
      <c r="J58" s="52">
        <f>(G58+I58)-H58</f>
        <v>3322000</v>
      </c>
      <c r="K58" s="100"/>
      <c r="L58" s="101"/>
      <c r="M58" s="210" t="s">
        <v>82</v>
      </c>
      <c r="N58" s="210" t="s">
        <v>97</v>
      </c>
      <c r="O58" s="102"/>
      <c r="P58" s="102"/>
      <c r="Q58" s="102"/>
      <c r="R58" s="102"/>
      <c r="S58" s="102"/>
      <c r="T58" s="102"/>
      <c r="U58" s="102"/>
      <c r="V58" s="254"/>
      <c r="W58" s="56">
        <f>SUM(K58:V58)+360000+276833+266468.72+542307.27</f>
        <v>1445608.99</v>
      </c>
      <c r="X58" s="88">
        <f>J58-W58</f>
        <v>1876391.01</v>
      </c>
    </row>
    <row r="59" spans="1:24" ht="60.75" x14ac:dyDescent="0.25">
      <c r="A59" s="89"/>
      <c r="B59" s="296"/>
      <c r="C59" s="277"/>
      <c r="D59" s="277"/>
      <c r="E59" s="278"/>
      <c r="F59" s="279"/>
      <c r="G59" s="297"/>
      <c r="H59" s="302"/>
      <c r="I59" s="303"/>
      <c r="J59" s="283"/>
      <c r="K59" s="302"/>
      <c r="L59" s="304"/>
      <c r="M59" s="305"/>
      <c r="N59" s="305" t="s">
        <v>96</v>
      </c>
      <c r="O59" s="306"/>
      <c r="P59" s="306"/>
      <c r="Q59" s="306"/>
      <c r="R59" s="306"/>
      <c r="S59" s="306"/>
      <c r="T59" s="306"/>
      <c r="U59" s="306"/>
      <c r="V59" s="307"/>
      <c r="W59" s="286"/>
      <c r="X59" s="294"/>
    </row>
    <row r="60" spans="1:24" ht="48.75" x14ac:dyDescent="0.25">
      <c r="A60" s="89"/>
      <c r="B60" s="308"/>
      <c r="C60" s="309"/>
      <c r="D60" s="309"/>
      <c r="E60" s="310"/>
      <c r="F60" s="311"/>
      <c r="G60" s="312"/>
      <c r="H60" s="313"/>
      <c r="I60" s="314"/>
      <c r="J60" s="315"/>
      <c r="K60" s="313"/>
      <c r="L60" s="316"/>
      <c r="M60" s="317"/>
      <c r="N60" s="317" t="s">
        <v>98</v>
      </c>
      <c r="O60" s="318"/>
      <c r="P60" s="318"/>
      <c r="Q60" s="318"/>
      <c r="R60" s="318"/>
      <c r="S60" s="318"/>
      <c r="T60" s="318"/>
      <c r="U60" s="318"/>
      <c r="V60" s="319"/>
      <c r="W60" s="320"/>
      <c r="X60" s="321"/>
    </row>
    <row r="61" spans="1:24" ht="15.75" thickBot="1" x14ac:dyDescent="0.3">
      <c r="A61" s="208"/>
      <c r="B61" s="59"/>
      <c r="C61" s="60"/>
      <c r="D61" s="60"/>
      <c r="E61" s="61"/>
      <c r="F61" s="62"/>
      <c r="G61" s="255"/>
      <c r="H61" s="256"/>
      <c r="I61" s="257"/>
      <c r="J61" s="258"/>
      <c r="K61" s="67" t="s">
        <v>61</v>
      </c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9"/>
      <c r="W61" s="70"/>
      <c r="X61" s="71"/>
    </row>
    <row r="62" spans="1:24" ht="30" customHeight="1" thickBot="1" x14ac:dyDescent="0.3">
      <c r="A62" s="72" t="s">
        <v>62</v>
      </c>
      <c r="B62" s="169"/>
      <c r="C62" s="169"/>
      <c r="D62" s="170"/>
      <c r="E62" s="171"/>
      <c r="F62" s="252"/>
      <c r="G62" s="173">
        <f>SUM(G63:G67)</f>
        <v>7053560</v>
      </c>
      <c r="H62" s="173">
        <f t="shared" ref="H62:X62" si="19">SUM(H63:H67)</f>
        <v>760000</v>
      </c>
      <c r="I62" s="173">
        <f t="shared" si="19"/>
        <v>0</v>
      </c>
      <c r="J62" s="173">
        <f t="shared" si="19"/>
        <v>6293560</v>
      </c>
      <c r="K62" s="173">
        <f t="shared" si="19"/>
        <v>0</v>
      </c>
      <c r="L62" s="173">
        <f t="shared" si="19"/>
        <v>0</v>
      </c>
      <c r="M62" s="173">
        <v>504630</v>
      </c>
      <c r="N62" s="173">
        <f>587797+70393.33</f>
        <v>658190.32999999996</v>
      </c>
      <c r="O62" s="173">
        <f t="shared" si="19"/>
        <v>0</v>
      </c>
      <c r="P62" s="173">
        <f t="shared" si="19"/>
        <v>0</v>
      </c>
      <c r="Q62" s="173">
        <f t="shared" si="19"/>
        <v>0</v>
      </c>
      <c r="R62" s="173">
        <f t="shared" si="19"/>
        <v>0</v>
      </c>
      <c r="S62" s="173">
        <f t="shared" si="19"/>
        <v>0</v>
      </c>
      <c r="T62" s="173">
        <f t="shared" si="19"/>
        <v>0</v>
      </c>
      <c r="U62" s="173">
        <f t="shared" si="19"/>
        <v>0</v>
      </c>
      <c r="V62" s="173">
        <f t="shared" si="19"/>
        <v>0</v>
      </c>
      <c r="W62" s="173">
        <f t="shared" si="19"/>
        <v>1162820.33</v>
      </c>
      <c r="X62" s="173">
        <f t="shared" si="19"/>
        <v>5130739.67</v>
      </c>
    </row>
    <row r="63" spans="1:24" ht="27" customHeight="1" x14ac:dyDescent="0.25">
      <c r="A63" s="44" t="s">
        <v>63</v>
      </c>
      <c r="B63" s="45">
        <v>11</v>
      </c>
      <c r="C63" s="46">
        <v>472</v>
      </c>
      <c r="D63" s="46" t="s">
        <v>33</v>
      </c>
      <c r="E63" s="47"/>
      <c r="F63" s="48"/>
      <c r="G63" s="207">
        <v>5053560</v>
      </c>
      <c r="H63" s="100">
        <v>760000</v>
      </c>
      <c r="I63" s="253"/>
      <c r="J63" s="52">
        <f>(G63+I63)-H63</f>
        <v>4293560</v>
      </c>
      <c r="K63" s="100"/>
      <c r="L63" s="101"/>
      <c r="M63" s="102"/>
      <c r="N63" s="102"/>
      <c r="O63" s="102"/>
      <c r="P63" s="102"/>
      <c r="Q63" s="102"/>
      <c r="R63" s="102"/>
      <c r="S63" s="102"/>
      <c r="T63" s="102"/>
      <c r="U63" s="102"/>
      <c r="V63" s="254"/>
      <c r="W63" s="56">
        <f>SUM(K63:V63)</f>
        <v>0</v>
      </c>
      <c r="X63" s="88">
        <f>J63-W63</f>
        <v>4293560</v>
      </c>
    </row>
    <row r="64" spans="1:24" ht="9" customHeight="1" x14ac:dyDescent="0.25">
      <c r="A64" s="89"/>
      <c r="B64" s="180"/>
      <c r="C64" s="181"/>
      <c r="D64" s="181"/>
      <c r="E64" s="182"/>
      <c r="F64" s="183"/>
      <c r="G64" s="107"/>
      <c r="H64" s="108"/>
      <c r="I64" s="109"/>
      <c r="J64" s="110"/>
      <c r="K64" s="245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3"/>
      <c r="W64" s="301"/>
      <c r="X64" s="115"/>
    </row>
    <row r="65" spans="1:24" ht="36.75" x14ac:dyDescent="0.25">
      <c r="A65" s="208"/>
      <c r="B65" s="185">
        <v>21</v>
      </c>
      <c r="C65" s="186">
        <v>472</v>
      </c>
      <c r="D65" s="186" t="s">
        <v>33</v>
      </c>
      <c r="E65" s="187"/>
      <c r="F65" s="188"/>
      <c r="G65" s="246">
        <v>2000000</v>
      </c>
      <c r="H65" s="121"/>
      <c r="I65" s="122"/>
      <c r="J65" s="123">
        <f>(G65+I65)-H65</f>
        <v>2000000</v>
      </c>
      <c r="K65" s="247"/>
      <c r="L65" s="259"/>
      <c r="M65" s="295" t="s">
        <v>83</v>
      </c>
      <c r="N65" s="295" t="s">
        <v>94</v>
      </c>
      <c r="O65" s="127"/>
      <c r="P65" s="127"/>
      <c r="Q65" s="127"/>
      <c r="R65" s="127"/>
      <c r="S65" s="127"/>
      <c r="T65" s="127"/>
      <c r="U65" s="127"/>
      <c r="V65" s="128"/>
      <c r="W65" s="248">
        <f>SUM(K65:V65)+504630+587797+70393.33</f>
        <v>1162820.33</v>
      </c>
      <c r="X65" s="249">
        <f>J65-W65</f>
        <v>837179.66999999993</v>
      </c>
    </row>
    <row r="66" spans="1:24" ht="36.75" x14ac:dyDescent="0.25">
      <c r="A66" s="208"/>
      <c r="B66" s="296"/>
      <c r="C66" s="277"/>
      <c r="D66" s="277"/>
      <c r="E66" s="278"/>
      <c r="F66" s="279"/>
      <c r="G66" s="297"/>
      <c r="H66" s="281"/>
      <c r="I66" s="282"/>
      <c r="J66" s="283"/>
      <c r="K66" s="298"/>
      <c r="L66" s="299"/>
      <c r="M66" s="300"/>
      <c r="N66" s="300" t="s">
        <v>95</v>
      </c>
      <c r="O66" s="284"/>
      <c r="P66" s="284"/>
      <c r="Q66" s="284"/>
      <c r="R66" s="284"/>
      <c r="S66" s="284"/>
      <c r="T66" s="284"/>
      <c r="U66" s="284"/>
      <c r="V66" s="285"/>
      <c r="W66" s="286"/>
      <c r="X66" s="294"/>
    </row>
    <row r="67" spans="1:24" ht="15.75" thickBot="1" x14ac:dyDescent="0.3">
      <c r="A67" s="208"/>
      <c r="B67" s="59"/>
      <c r="C67" s="60"/>
      <c r="D67" s="60"/>
      <c r="E67" s="61"/>
      <c r="F67" s="62"/>
      <c r="G67" s="250"/>
      <c r="H67" s="64"/>
      <c r="I67" s="65"/>
      <c r="J67" s="66"/>
      <c r="K67" s="67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9"/>
      <c r="W67" s="70"/>
      <c r="X67" s="71"/>
    </row>
    <row r="68" spans="1:24" ht="39" thickBot="1" x14ac:dyDescent="0.3">
      <c r="A68" s="72" t="s">
        <v>64</v>
      </c>
      <c r="B68" s="169"/>
      <c r="C68" s="169"/>
      <c r="D68" s="170"/>
      <c r="E68" s="171"/>
      <c r="F68" s="252"/>
      <c r="G68" s="173">
        <f>SUM(G69)</f>
        <v>0</v>
      </c>
      <c r="H68" s="174">
        <f t="shared" ref="H68:X68" si="20">SUM(H69)</f>
        <v>0</v>
      </c>
      <c r="I68" s="175">
        <f t="shared" si="20"/>
        <v>0</v>
      </c>
      <c r="J68" s="176">
        <f t="shared" si="20"/>
        <v>0</v>
      </c>
      <c r="K68" s="174">
        <f t="shared" si="20"/>
        <v>0</v>
      </c>
      <c r="L68" s="177">
        <f t="shared" si="20"/>
        <v>0</v>
      </c>
      <c r="M68" s="177">
        <f t="shared" si="20"/>
        <v>0</v>
      </c>
      <c r="N68" s="177">
        <f t="shared" si="20"/>
        <v>0</v>
      </c>
      <c r="O68" s="177">
        <f t="shared" si="20"/>
        <v>0</v>
      </c>
      <c r="P68" s="177">
        <f t="shared" si="20"/>
        <v>0</v>
      </c>
      <c r="Q68" s="177">
        <f t="shared" si="20"/>
        <v>0</v>
      </c>
      <c r="R68" s="177">
        <f t="shared" si="20"/>
        <v>0</v>
      </c>
      <c r="S68" s="177">
        <f t="shared" si="20"/>
        <v>0</v>
      </c>
      <c r="T68" s="177">
        <f t="shared" si="20"/>
        <v>0</v>
      </c>
      <c r="U68" s="177">
        <f t="shared" si="20"/>
        <v>0</v>
      </c>
      <c r="V68" s="175">
        <f t="shared" si="20"/>
        <v>0</v>
      </c>
      <c r="W68" s="176">
        <f t="shared" si="20"/>
        <v>0</v>
      </c>
      <c r="X68" s="178">
        <f t="shared" si="20"/>
        <v>0</v>
      </c>
    </row>
    <row r="69" spans="1:24" ht="23.25" x14ac:dyDescent="0.25">
      <c r="A69" s="44" t="s">
        <v>65</v>
      </c>
      <c r="B69" s="45">
        <v>21</v>
      </c>
      <c r="C69" s="46">
        <v>472</v>
      </c>
      <c r="D69" s="46" t="s">
        <v>33</v>
      </c>
      <c r="E69" s="47"/>
      <c r="F69" s="48"/>
      <c r="G69" s="207">
        <v>0</v>
      </c>
      <c r="H69" s="100"/>
      <c r="I69" s="253"/>
      <c r="J69" s="52">
        <f>(G69+I69)-H69</f>
        <v>0</v>
      </c>
      <c r="K69" s="100"/>
      <c r="L69" s="101"/>
      <c r="M69" s="102"/>
      <c r="N69" s="102"/>
      <c r="O69" s="102"/>
      <c r="P69" s="102"/>
      <c r="Q69" s="102"/>
      <c r="R69" s="102"/>
      <c r="S69" s="102"/>
      <c r="T69" s="102"/>
      <c r="U69" s="102"/>
      <c r="V69" s="254"/>
      <c r="W69" s="56">
        <f>SUM(K69:V69)</f>
        <v>0</v>
      </c>
      <c r="X69" s="88">
        <f>J69-W69</f>
        <v>0</v>
      </c>
    </row>
    <row r="70" spans="1:24" ht="15.75" thickBot="1" x14ac:dyDescent="0.3">
      <c r="A70" s="208"/>
      <c r="B70" s="59"/>
      <c r="C70" s="60"/>
      <c r="D70" s="60"/>
      <c r="E70" s="61"/>
      <c r="F70" s="62"/>
      <c r="G70" s="255"/>
      <c r="H70" s="256"/>
      <c r="I70" s="257"/>
      <c r="J70" s="258"/>
      <c r="K70" s="67" t="s">
        <v>61</v>
      </c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9"/>
      <c r="W70" s="70"/>
      <c r="X70" s="71"/>
    </row>
    <row r="71" spans="1:24" ht="39" thickBot="1" x14ac:dyDescent="0.3">
      <c r="A71" s="72" t="s">
        <v>66</v>
      </c>
      <c r="B71" s="169"/>
      <c r="C71" s="169"/>
      <c r="D71" s="170"/>
      <c r="E71" s="171"/>
      <c r="F71" s="252"/>
      <c r="G71" s="173">
        <f>SUM(G72)</f>
        <v>0</v>
      </c>
      <c r="H71" s="174">
        <f t="shared" ref="H71:X71" si="21">SUM(H72)</f>
        <v>0</v>
      </c>
      <c r="I71" s="175">
        <f t="shared" si="21"/>
        <v>360000</v>
      </c>
      <c r="J71" s="176">
        <f t="shared" si="21"/>
        <v>360000</v>
      </c>
      <c r="K71" s="174">
        <f t="shared" si="21"/>
        <v>0</v>
      </c>
      <c r="L71" s="177">
        <f t="shared" si="21"/>
        <v>0</v>
      </c>
      <c r="M71" s="177">
        <f t="shared" si="21"/>
        <v>0</v>
      </c>
      <c r="N71" s="177">
        <f>SUM(N72)+348847.2</f>
        <v>348847.2</v>
      </c>
      <c r="O71" s="177">
        <f t="shared" si="21"/>
        <v>0</v>
      </c>
      <c r="P71" s="177">
        <f t="shared" si="21"/>
        <v>0</v>
      </c>
      <c r="Q71" s="177">
        <f t="shared" si="21"/>
        <v>0</v>
      </c>
      <c r="R71" s="177">
        <f t="shared" si="21"/>
        <v>0</v>
      </c>
      <c r="S71" s="177">
        <f t="shared" si="21"/>
        <v>0</v>
      </c>
      <c r="T71" s="177">
        <f t="shared" si="21"/>
        <v>0</v>
      </c>
      <c r="U71" s="177">
        <f t="shared" si="21"/>
        <v>0</v>
      </c>
      <c r="V71" s="175">
        <f t="shared" si="21"/>
        <v>0</v>
      </c>
      <c r="W71" s="176">
        <f t="shared" si="21"/>
        <v>348847.2</v>
      </c>
      <c r="X71" s="178">
        <f t="shared" si="21"/>
        <v>11152.799999999988</v>
      </c>
    </row>
    <row r="72" spans="1:24" ht="24.75" x14ac:dyDescent="0.25">
      <c r="A72" s="44" t="s">
        <v>67</v>
      </c>
      <c r="B72" s="45">
        <v>11</v>
      </c>
      <c r="C72" s="46">
        <v>472</v>
      </c>
      <c r="D72" s="46" t="s">
        <v>33</v>
      </c>
      <c r="E72" s="47"/>
      <c r="F72" s="48"/>
      <c r="G72" s="207">
        <v>0</v>
      </c>
      <c r="H72" s="100"/>
      <c r="I72" s="253">
        <v>360000</v>
      </c>
      <c r="J72" s="52">
        <f>(G72+I72)-H72</f>
        <v>360000</v>
      </c>
      <c r="K72" s="100"/>
      <c r="L72" s="101"/>
      <c r="M72" s="102"/>
      <c r="N72" s="322" t="s">
        <v>99</v>
      </c>
      <c r="O72" s="102"/>
      <c r="P72" s="102"/>
      <c r="Q72" s="102"/>
      <c r="R72" s="102"/>
      <c r="S72" s="102"/>
      <c r="T72" s="102"/>
      <c r="U72" s="102"/>
      <c r="V72" s="254"/>
      <c r="W72" s="56">
        <f>SUM(K72:V72)+348847.2</f>
        <v>348847.2</v>
      </c>
      <c r="X72" s="88">
        <f>J72-W72</f>
        <v>11152.799999999988</v>
      </c>
    </row>
    <row r="73" spans="1:24" ht="15.75" thickBot="1" x14ac:dyDescent="0.3">
      <c r="A73" s="208"/>
      <c r="B73" s="59"/>
      <c r="C73" s="60"/>
      <c r="D73" s="60"/>
      <c r="E73" s="61"/>
      <c r="F73" s="62"/>
      <c r="G73" s="255"/>
      <c r="H73" s="256"/>
      <c r="I73" s="257"/>
      <c r="J73" s="258"/>
      <c r="K73" s="67" t="s">
        <v>61</v>
      </c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9"/>
      <c r="W73" s="70"/>
      <c r="X73" s="71"/>
    </row>
    <row r="74" spans="1:24" ht="26.25" thickBot="1" x14ac:dyDescent="0.3">
      <c r="A74" s="72" t="s">
        <v>68</v>
      </c>
      <c r="B74" s="169"/>
      <c r="C74" s="169"/>
      <c r="D74" s="170"/>
      <c r="E74" s="171"/>
      <c r="F74" s="252"/>
      <c r="G74" s="173">
        <f>SUM(G75)</f>
        <v>0</v>
      </c>
      <c r="H74" s="174">
        <f t="shared" ref="H74:X74" si="22">SUM(H75)</f>
        <v>0</v>
      </c>
      <c r="I74" s="175">
        <f t="shared" si="22"/>
        <v>400000</v>
      </c>
      <c r="J74" s="176">
        <f t="shared" si="22"/>
        <v>400000</v>
      </c>
      <c r="K74" s="174">
        <f t="shared" si="22"/>
        <v>0</v>
      </c>
      <c r="L74" s="177">
        <f t="shared" si="22"/>
        <v>0</v>
      </c>
      <c r="M74" s="177">
        <f t="shared" si="22"/>
        <v>0</v>
      </c>
      <c r="N74" s="177">
        <f>SUM(N75)+398461.02</f>
        <v>398461.02</v>
      </c>
      <c r="O74" s="177">
        <f t="shared" si="22"/>
        <v>0</v>
      </c>
      <c r="P74" s="177">
        <f t="shared" si="22"/>
        <v>0</v>
      </c>
      <c r="Q74" s="177">
        <f t="shared" si="22"/>
        <v>0</v>
      </c>
      <c r="R74" s="177">
        <f t="shared" si="22"/>
        <v>0</v>
      </c>
      <c r="S74" s="177">
        <f t="shared" si="22"/>
        <v>0</v>
      </c>
      <c r="T74" s="177">
        <f t="shared" si="22"/>
        <v>0</v>
      </c>
      <c r="U74" s="177">
        <f t="shared" si="22"/>
        <v>0</v>
      </c>
      <c r="V74" s="175">
        <f t="shared" si="22"/>
        <v>0</v>
      </c>
      <c r="W74" s="176">
        <f t="shared" si="22"/>
        <v>398461.02</v>
      </c>
      <c r="X74" s="178">
        <f t="shared" si="22"/>
        <v>1538.9799999999814</v>
      </c>
    </row>
    <row r="75" spans="1:24" ht="24.75" x14ac:dyDescent="0.25">
      <c r="A75" s="44" t="s">
        <v>67</v>
      </c>
      <c r="B75" s="45">
        <v>11</v>
      </c>
      <c r="C75" s="46">
        <v>472</v>
      </c>
      <c r="D75" s="46" t="s">
        <v>33</v>
      </c>
      <c r="E75" s="47"/>
      <c r="F75" s="48"/>
      <c r="G75" s="207">
        <v>0</v>
      </c>
      <c r="H75" s="100"/>
      <c r="I75" s="253">
        <v>400000</v>
      </c>
      <c r="J75" s="52">
        <f>(G75+I75)-H75</f>
        <v>400000</v>
      </c>
      <c r="K75" s="100"/>
      <c r="L75" s="101"/>
      <c r="M75" s="102"/>
      <c r="N75" s="210" t="s">
        <v>100</v>
      </c>
      <c r="O75" s="102"/>
      <c r="P75" s="102"/>
      <c r="Q75" s="102"/>
      <c r="R75" s="102"/>
      <c r="S75" s="102"/>
      <c r="T75" s="102"/>
      <c r="U75" s="102"/>
      <c r="V75" s="254"/>
      <c r="W75" s="56">
        <f>SUM(K75:V75)+398461.02</f>
        <v>398461.02</v>
      </c>
      <c r="X75" s="88">
        <f>J75-W75</f>
        <v>1538.9799999999814</v>
      </c>
    </row>
    <row r="76" spans="1:24" ht="15.75" thickBot="1" x14ac:dyDescent="0.3">
      <c r="A76" s="208"/>
      <c r="B76" s="59"/>
      <c r="C76" s="60"/>
      <c r="D76" s="60"/>
      <c r="E76" s="61"/>
      <c r="F76" s="62"/>
      <c r="G76" s="255"/>
      <c r="H76" s="256"/>
      <c r="I76" s="257"/>
      <c r="J76" s="258"/>
      <c r="K76" s="67" t="s">
        <v>61</v>
      </c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9"/>
      <c r="W76" s="70"/>
      <c r="X76" s="71"/>
    </row>
    <row r="77" spans="1:24" ht="26.25" thickBot="1" x14ac:dyDescent="0.3">
      <c r="A77" s="72" t="s">
        <v>69</v>
      </c>
      <c r="B77" s="169"/>
      <c r="C77" s="169"/>
      <c r="D77" s="170"/>
      <c r="E77" s="171"/>
      <c r="F77" s="252"/>
      <c r="G77" s="173">
        <f>SUM(G78)</f>
        <v>0</v>
      </c>
      <c r="H77" s="174">
        <f t="shared" ref="H77:X77" si="23">SUM(H78)</f>
        <v>0</v>
      </c>
      <c r="I77" s="175">
        <f t="shared" si="23"/>
        <v>0</v>
      </c>
      <c r="J77" s="176">
        <f t="shared" si="23"/>
        <v>0</v>
      </c>
      <c r="K77" s="174">
        <f t="shared" si="23"/>
        <v>0</v>
      </c>
      <c r="L77" s="177">
        <f t="shared" si="23"/>
        <v>0</v>
      </c>
      <c r="M77" s="177">
        <f t="shared" si="23"/>
        <v>0</v>
      </c>
      <c r="N77" s="177">
        <f t="shared" si="23"/>
        <v>0</v>
      </c>
      <c r="O77" s="177">
        <f t="shared" si="23"/>
        <v>0</v>
      </c>
      <c r="P77" s="177">
        <f t="shared" si="23"/>
        <v>0</v>
      </c>
      <c r="Q77" s="177">
        <f t="shared" si="23"/>
        <v>0</v>
      </c>
      <c r="R77" s="177">
        <f t="shared" si="23"/>
        <v>0</v>
      </c>
      <c r="S77" s="177">
        <f t="shared" si="23"/>
        <v>0</v>
      </c>
      <c r="T77" s="177">
        <f t="shared" si="23"/>
        <v>0</v>
      </c>
      <c r="U77" s="177">
        <f t="shared" si="23"/>
        <v>0</v>
      </c>
      <c r="V77" s="175">
        <f t="shared" si="23"/>
        <v>0</v>
      </c>
      <c r="W77" s="176">
        <f t="shared" si="23"/>
        <v>0</v>
      </c>
      <c r="X77" s="178">
        <f t="shared" si="23"/>
        <v>0</v>
      </c>
    </row>
    <row r="78" spans="1:24" ht="23.25" x14ac:dyDescent="0.25">
      <c r="A78" s="44" t="s">
        <v>70</v>
      </c>
      <c r="B78" s="45">
        <v>21</v>
      </c>
      <c r="C78" s="46">
        <v>472</v>
      </c>
      <c r="D78" s="46" t="s">
        <v>33</v>
      </c>
      <c r="E78" s="47"/>
      <c r="F78" s="48"/>
      <c r="G78" s="207">
        <v>0</v>
      </c>
      <c r="H78" s="100"/>
      <c r="I78" s="253"/>
      <c r="J78" s="52">
        <f>(G78+I78)-H78</f>
        <v>0</v>
      </c>
      <c r="K78" s="100"/>
      <c r="L78" s="101"/>
      <c r="M78" s="102"/>
      <c r="N78" s="102"/>
      <c r="O78" s="102"/>
      <c r="P78" s="102"/>
      <c r="Q78" s="102"/>
      <c r="R78" s="102"/>
      <c r="S78" s="102"/>
      <c r="T78" s="102"/>
      <c r="U78" s="102"/>
      <c r="V78" s="254"/>
      <c r="W78" s="56">
        <f>SUM(K78:V78)</f>
        <v>0</v>
      </c>
      <c r="X78" s="88">
        <f>J78-W78</f>
        <v>0</v>
      </c>
    </row>
    <row r="79" spans="1:24" ht="15.75" thickBot="1" x14ac:dyDescent="0.3">
      <c r="A79" s="208"/>
      <c r="B79" s="59"/>
      <c r="C79" s="60"/>
      <c r="D79" s="60"/>
      <c r="E79" s="61"/>
      <c r="F79" s="62"/>
      <c r="G79" s="255"/>
      <c r="H79" s="256"/>
      <c r="I79" s="257"/>
      <c r="J79" s="258"/>
      <c r="K79" s="67" t="s">
        <v>61</v>
      </c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9"/>
      <c r="W79" s="70"/>
      <c r="X79" s="71"/>
    </row>
    <row r="80" spans="1:24" ht="54" customHeight="1" thickTop="1" thickBot="1" x14ac:dyDescent="0.35">
      <c r="A80" s="27" t="s">
        <v>91</v>
      </c>
      <c r="B80" s="330" t="s">
        <v>30</v>
      </c>
      <c r="C80" s="331"/>
      <c r="D80" s="331"/>
      <c r="E80" s="331"/>
      <c r="F80" s="332"/>
      <c r="G80" s="191">
        <f>SUM(G82:G82)</f>
        <v>3000000</v>
      </c>
      <c r="H80" s="192">
        <f>SUM(H82:H82)</f>
        <v>0</v>
      </c>
      <c r="I80" s="193">
        <f>SUM(I82:I82)</f>
        <v>0</v>
      </c>
      <c r="J80" s="194">
        <f>SUM(J82:J82)</f>
        <v>3000000</v>
      </c>
      <c r="K80" s="192">
        <f t="shared" ref="K80:X80" si="24">SUM(K82:K82)</f>
        <v>0</v>
      </c>
      <c r="L80" s="195">
        <f t="shared" si="24"/>
        <v>0</v>
      </c>
      <c r="M80" s="195">
        <f t="shared" si="24"/>
        <v>0</v>
      </c>
      <c r="N80" s="195">
        <f t="shared" si="24"/>
        <v>1000000</v>
      </c>
      <c r="O80" s="195">
        <f t="shared" si="24"/>
        <v>0</v>
      </c>
      <c r="P80" s="195">
        <f t="shared" si="24"/>
        <v>0</v>
      </c>
      <c r="Q80" s="195">
        <f t="shared" si="24"/>
        <v>0</v>
      </c>
      <c r="R80" s="195">
        <f t="shared" si="24"/>
        <v>0</v>
      </c>
      <c r="S80" s="195">
        <f t="shared" si="24"/>
        <v>0</v>
      </c>
      <c r="T80" s="195">
        <f t="shared" si="24"/>
        <v>0</v>
      </c>
      <c r="U80" s="195">
        <f t="shared" si="24"/>
        <v>0</v>
      </c>
      <c r="V80" s="193">
        <f t="shared" si="24"/>
        <v>0</v>
      </c>
      <c r="W80" s="194">
        <f>SUM(W82:W82)</f>
        <v>1000000</v>
      </c>
      <c r="X80" s="196">
        <f t="shared" si="24"/>
        <v>2000000</v>
      </c>
    </row>
    <row r="81" spans="1:24" ht="32.25" customHeight="1" thickTop="1" thickBot="1" x14ac:dyDescent="0.35">
      <c r="A81" s="260" t="s">
        <v>72</v>
      </c>
      <c r="B81" s="261"/>
      <c r="C81" s="261"/>
      <c r="D81" s="261"/>
      <c r="E81" s="261"/>
      <c r="F81" s="262"/>
      <c r="G81" s="263">
        <f>SUM(G82)</f>
        <v>3000000</v>
      </c>
      <c r="H81" s="264">
        <f t="shared" ref="H81:X81" si="25">SUM(H82)</f>
        <v>0</v>
      </c>
      <c r="I81" s="265">
        <f t="shared" si="25"/>
        <v>0</v>
      </c>
      <c r="J81" s="266">
        <f t="shared" si="25"/>
        <v>3000000</v>
      </c>
      <c r="K81" s="264">
        <f t="shared" si="25"/>
        <v>0</v>
      </c>
      <c r="L81" s="267">
        <f t="shared" si="25"/>
        <v>0</v>
      </c>
      <c r="M81" s="267">
        <f t="shared" si="25"/>
        <v>0</v>
      </c>
      <c r="N81" s="267">
        <f t="shared" si="25"/>
        <v>1000000</v>
      </c>
      <c r="O81" s="267">
        <f t="shared" si="25"/>
        <v>0</v>
      </c>
      <c r="P81" s="267">
        <f t="shared" si="25"/>
        <v>0</v>
      </c>
      <c r="Q81" s="267">
        <f t="shared" si="25"/>
        <v>0</v>
      </c>
      <c r="R81" s="267">
        <f t="shared" si="25"/>
        <v>0</v>
      </c>
      <c r="S81" s="267">
        <f t="shared" si="25"/>
        <v>0</v>
      </c>
      <c r="T81" s="267">
        <f t="shared" si="25"/>
        <v>0</v>
      </c>
      <c r="U81" s="267">
        <f t="shared" si="25"/>
        <v>0</v>
      </c>
      <c r="V81" s="265">
        <f t="shared" si="25"/>
        <v>0</v>
      </c>
      <c r="W81" s="266">
        <f t="shared" si="25"/>
        <v>1000000</v>
      </c>
      <c r="X81" s="268">
        <f t="shared" si="25"/>
        <v>2000000</v>
      </c>
    </row>
    <row r="82" spans="1:24" ht="23.25" x14ac:dyDescent="0.25">
      <c r="A82" s="269" t="s">
        <v>73</v>
      </c>
      <c r="B82" s="96">
        <v>11</v>
      </c>
      <c r="C82" s="96">
        <v>437</v>
      </c>
      <c r="D82" s="97" t="s">
        <v>33</v>
      </c>
      <c r="E82" s="98"/>
      <c r="F82" s="99"/>
      <c r="G82" s="49">
        <v>3000000</v>
      </c>
      <c r="H82" s="50"/>
      <c r="I82" s="51"/>
      <c r="J82" s="52">
        <f>G82-H82+I82</f>
        <v>3000000</v>
      </c>
      <c r="K82" s="209"/>
      <c r="L82" s="54"/>
      <c r="M82" s="54"/>
      <c r="N82" s="54">
        <v>1000000</v>
      </c>
      <c r="O82" s="54"/>
      <c r="P82" s="54"/>
      <c r="Q82" s="54"/>
      <c r="R82" s="54"/>
      <c r="S82" s="54"/>
      <c r="T82" s="54"/>
      <c r="U82" s="54"/>
      <c r="V82" s="55"/>
      <c r="W82" s="56">
        <f>SUM(K82:V82)</f>
        <v>1000000</v>
      </c>
      <c r="X82" s="57">
        <f>J82-W82</f>
        <v>2000000</v>
      </c>
    </row>
    <row r="83" spans="1:24" ht="15.75" thickBot="1" x14ac:dyDescent="0.3">
      <c r="A83" s="270"/>
      <c r="B83" s="271"/>
      <c r="C83" s="271"/>
      <c r="D83" s="272"/>
      <c r="E83" s="273"/>
      <c r="F83" s="274"/>
      <c r="G83" s="216"/>
      <c r="H83" s="217"/>
      <c r="I83" s="218"/>
      <c r="J83" s="219"/>
      <c r="K83" s="220"/>
      <c r="L83" s="221"/>
      <c r="M83" s="221"/>
      <c r="N83" s="221"/>
      <c r="O83" s="221"/>
      <c r="P83" s="221"/>
      <c r="Q83" s="221"/>
      <c r="R83" s="221"/>
      <c r="S83" s="222"/>
      <c r="T83" s="221"/>
      <c r="U83" s="221"/>
      <c r="V83" s="223"/>
      <c r="W83" s="224"/>
      <c r="X83" s="275"/>
    </row>
  </sheetData>
  <mergeCells count="13">
    <mergeCell ref="B80:F80"/>
    <mergeCell ref="B8:F8"/>
    <mergeCell ref="B9:F9"/>
    <mergeCell ref="A20:A22"/>
    <mergeCell ref="A33:A35"/>
    <mergeCell ref="B36:F36"/>
    <mergeCell ref="A54:A56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6145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61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topLeftCell="A40" zoomScaleNormal="100" zoomScaleSheetLayoutView="39" workbookViewId="0">
      <selection activeCell="J50" sqref="J5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4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4" ht="16.5" thickBot="1" x14ac:dyDescent="0.3">
      <c r="A5" s="349" t="s">
        <v>3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4" ht="15.75" thickBot="1" x14ac:dyDescent="0.3">
      <c r="A6" s="1" t="s">
        <v>101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44.25" customHeight="1" x14ac:dyDescent="0.3">
      <c r="A7" s="6" t="s">
        <v>86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4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>SUM(G9+G36+G80)</f>
        <v>253949287</v>
      </c>
      <c r="H8" s="22">
        <f>SUM(H9+H36+H80)</f>
        <v>760000</v>
      </c>
      <c r="I8" s="23">
        <f t="shared" ref="I8:X8" si="0">SUM(I9+I36+I80)</f>
        <v>760000</v>
      </c>
      <c r="J8" s="24">
        <f t="shared" si="0"/>
        <v>253949287</v>
      </c>
      <c r="K8" s="22">
        <f t="shared" si="0"/>
        <v>13996830.4</v>
      </c>
      <c r="L8" s="25">
        <f t="shared" si="0"/>
        <v>16936662.34</v>
      </c>
      <c r="M8" s="25">
        <f t="shared" si="0"/>
        <v>11796360.789999999</v>
      </c>
      <c r="N8" s="25">
        <f t="shared" si="0"/>
        <v>23398723.329999998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57484960.859999999</v>
      </c>
      <c r="X8" s="26">
        <f t="shared" si="0"/>
        <v>196464326.13999999</v>
      </c>
    </row>
    <row r="9" spans="1:24" ht="54" thickTop="1" thickBot="1" x14ac:dyDescent="0.35">
      <c r="A9" s="27" t="s">
        <v>92</v>
      </c>
      <c r="B9" s="330" t="s">
        <v>30</v>
      </c>
      <c r="C9" s="331"/>
      <c r="D9" s="331"/>
      <c r="E9" s="331"/>
      <c r="F9" s="332"/>
      <c r="G9" s="28">
        <f>SUM(G10+G14+G18+G23+G28+G31)</f>
        <v>227987368</v>
      </c>
      <c r="H9" s="29">
        <f t="shared" ref="H9:X9" si="1">SUM(H10+H14+H18+H23+H28+H31)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16368487</v>
      </c>
      <c r="M9" s="32">
        <f t="shared" si="1"/>
        <v>10375373</v>
      </c>
      <c r="N9" s="32">
        <f t="shared" si="1"/>
        <v>19187130</v>
      </c>
      <c r="O9" s="32">
        <f t="shared" si="1"/>
        <v>0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50639361</v>
      </c>
      <c r="X9" s="33">
        <f t="shared" si="1"/>
        <v>177348007</v>
      </c>
    </row>
    <row r="10" spans="1:24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>SUM(L11:L11)+1600000</f>
        <v>4600000</v>
      </c>
      <c r="M10" s="42">
        <f t="shared" si="2"/>
        <v>4500000</v>
      </c>
      <c r="N10" s="42">
        <f>SUM(N11:N11)+359849</f>
        <v>3490833</v>
      </c>
      <c r="O10" s="42">
        <f t="shared" si="2"/>
        <v>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14690833</v>
      </c>
      <c r="X10" s="43">
        <f t="shared" si="2"/>
        <v>22880974</v>
      </c>
    </row>
    <row r="11" spans="1:24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>
        <v>4500000</v>
      </c>
      <c r="N11" s="54">
        <v>3130984</v>
      </c>
      <c r="O11" s="54"/>
      <c r="P11" s="54"/>
      <c r="Q11" s="54"/>
      <c r="R11" s="54"/>
      <c r="S11" s="54"/>
      <c r="T11" s="54"/>
      <c r="U11" s="54"/>
      <c r="V11" s="55"/>
      <c r="W11" s="56">
        <f>SUM(K11:V11)+1600000+359849</f>
        <v>14690833</v>
      </c>
      <c r="X11" s="57">
        <f t="shared" ref="X11" si="3">J11-W11</f>
        <v>22880974</v>
      </c>
    </row>
    <row r="12" spans="1:24" ht="36" customHeight="1" x14ac:dyDescent="0.25">
      <c r="A12" s="89"/>
      <c r="B12" s="59"/>
      <c r="C12" s="277"/>
      <c r="D12" s="277"/>
      <c r="E12" s="278"/>
      <c r="F12" s="279"/>
      <c r="G12" s="280"/>
      <c r="H12" s="281"/>
      <c r="I12" s="282"/>
      <c r="J12" s="283"/>
      <c r="K12" s="281"/>
      <c r="L12" s="288" t="s">
        <v>80</v>
      </c>
      <c r="M12" s="284"/>
      <c r="N12" s="323" t="s">
        <v>102</v>
      </c>
      <c r="O12" s="284"/>
      <c r="P12" s="284"/>
      <c r="Q12" s="284"/>
      <c r="R12" s="284"/>
      <c r="S12" s="284"/>
      <c r="T12" s="284"/>
      <c r="U12" s="284"/>
      <c r="V12" s="285"/>
      <c r="W12" s="286"/>
      <c r="X12" s="287"/>
    </row>
    <row r="13" spans="1:24" ht="15.75" thickBot="1" x14ac:dyDescent="0.3">
      <c r="A13" s="58"/>
      <c r="B13" s="59"/>
      <c r="C13" s="60"/>
      <c r="D13" s="60"/>
      <c r="E13" s="61"/>
      <c r="F13" s="62"/>
      <c r="G13" s="63"/>
      <c r="H13" s="64"/>
      <c r="I13" s="65"/>
      <c r="J13" s="66"/>
      <c r="K13" s="67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  <c r="W13" s="70"/>
      <c r="X13" s="71"/>
    </row>
    <row r="14" spans="1:24" ht="39" thickBot="1" x14ac:dyDescent="0.3">
      <c r="A14" s="72" t="s">
        <v>34</v>
      </c>
      <c r="B14" s="73"/>
      <c r="C14" s="73"/>
      <c r="D14" s="73"/>
      <c r="E14" s="74"/>
      <c r="F14" s="75"/>
      <c r="G14" s="76">
        <f>SUM(G15:G15)</f>
        <v>32000000</v>
      </c>
      <c r="H14" s="77">
        <f t="shared" ref="H14:X14" si="4">SUM(H15:H15)</f>
        <v>0</v>
      </c>
      <c r="I14" s="78">
        <f t="shared" si="4"/>
        <v>0</v>
      </c>
      <c r="J14" s="79">
        <f t="shared" si="4"/>
        <v>32000000</v>
      </c>
      <c r="K14" s="77">
        <f t="shared" si="4"/>
        <v>1900000</v>
      </c>
      <c r="L14" s="80">
        <f>SUM(L15:L15)+1430320</f>
        <v>3430320</v>
      </c>
      <c r="M14" s="80">
        <f t="shared" si="4"/>
        <v>2666373</v>
      </c>
      <c r="N14" s="80">
        <f t="shared" si="4"/>
        <v>2666667</v>
      </c>
      <c r="O14" s="80">
        <f t="shared" si="4"/>
        <v>0</v>
      </c>
      <c r="P14" s="80">
        <f t="shared" si="4"/>
        <v>0</v>
      </c>
      <c r="Q14" s="80">
        <f t="shared" si="4"/>
        <v>0</v>
      </c>
      <c r="R14" s="80">
        <f t="shared" si="4"/>
        <v>0</v>
      </c>
      <c r="S14" s="80">
        <f t="shared" si="4"/>
        <v>0</v>
      </c>
      <c r="T14" s="80">
        <f t="shared" si="4"/>
        <v>0</v>
      </c>
      <c r="U14" s="80">
        <f t="shared" si="4"/>
        <v>0</v>
      </c>
      <c r="V14" s="78">
        <f t="shared" si="4"/>
        <v>0</v>
      </c>
      <c r="W14" s="79">
        <f t="shared" si="4"/>
        <v>10663360</v>
      </c>
      <c r="X14" s="81">
        <f t="shared" si="4"/>
        <v>21336640</v>
      </c>
    </row>
    <row r="15" spans="1:24" ht="23.25" x14ac:dyDescent="0.25">
      <c r="A15" s="44" t="s">
        <v>35</v>
      </c>
      <c r="B15" s="46">
        <v>11</v>
      </c>
      <c r="C15" s="46">
        <v>453</v>
      </c>
      <c r="D15" s="46" t="s">
        <v>33</v>
      </c>
      <c r="E15" s="47"/>
      <c r="F15" s="82"/>
      <c r="G15" s="49">
        <v>32000000</v>
      </c>
      <c r="H15" s="83"/>
      <c r="I15" s="82"/>
      <c r="J15" s="52">
        <f>(G15+I15)-H15</f>
        <v>32000000</v>
      </c>
      <c r="K15" s="84">
        <v>1900000</v>
      </c>
      <c r="L15" s="85">
        <v>2000000</v>
      </c>
      <c r="M15" s="86">
        <v>2666373</v>
      </c>
      <c r="N15" s="86">
        <v>2666667</v>
      </c>
      <c r="O15" s="86"/>
      <c r="P15" s="86"/>
      <c r="Q15" s="86"/>
      <c r="R15" s="86"/>
      <c r="S15" s="86"/>
      <c r="T15" s="86"/>
      <c r="U15" s="86"/>
      <c r="V15" s="87"/>
      <c r="W15" s="56">
        <f>SUM(K15:V15)+1430320</f>
        <v>10663360</v>
      </c>
      <c r="X15" s="88">
        <f>J15-W15</f>
        <v>21336640</v>
      </c>
    </row>
    <row r="16" spans="1:24" ht="32.25" customHeight="1" x14ac:dyDescent="0.25">
      <c r="A16" s="89"/>
      <c r="B16" s="60"/>
      <c r="C16" s="60"/>
      <c r="D16" s="60"/>
      <c r="E16" s="61"/>
      <c r="F16" s="91"/>
      <c r="G16" s="280"/>
      <c r="H16" s="289"/>
      <c r="I16" s="290"/>
      <c r="J16" s="283"/>
      <c r="K16" s="291"/>
      <c r="L16" s="288" t="s">
        <v>81</v>
      </c>
      <c r="M16" s="292"/>
      <c r="N16" s="292"/>
      <c r="O16" s="292"/>
      <c r="P16" s="292"/>
      <c r="Q16" s="292"/>
      <c r="R16" s="292"/>
      <c r="S16" s="292"/>
      <c r="T16" s="292"/>
      <c r="U16" s="292"/>
      <c r="V16" s="293"/>
      <c r="W16" s="286"/>
      <c r="X16" s="294"/>
    </row>
    <row r="17" spans="1:25" ht="15.75" thickBot="1" x14ac:dyDescent="0.3">
      <c r="A17" s="89"/>
      <c r="B17" s="59"/>
      <c r="C17" s="60"/>
      <c r="D17" s="60"/>
      <c r="E17" s="61"/>
      <c r="F17" s="62"/>
      <c r="G17" s="63"/>
      <c r="H17" s="90"/>
      <c r="I17" s="91"/>
      <c r="J17" s="66"/>
      <c r="K17" s="90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4"/>
      <c r="W17" s="70"/>
      <c r="X17" s="71"/>
    </row>
    <row r="18" spans="1:25" ht="26.25" thickBot="1" x14ac:dyDescent="0.3">
      <c r="A18" s="72" t="s">
        <v>36</v>
      </c>
      <c r="B18" s="73"/>
      <c r="C18" s="73"/>
      <c r="D18" s="73"/>
      <c r="E18" s="74"/>
      <c r="F18" s="75"/>
      <c r="G18" s="76">
        <f>SUM(G19:G21)</f>
        <v>31550000</v>
      </c>
      <c r="H18" s="77">
        <f t="shared" ref="H18:X18" si="5">SUM(H19:H21)</f>
        <v>0</v>
      </c>
      <c r="I18" s="78">
        <f t="shared" si="5"/>
        <v>0</v>
      </c>
      <c r="J18" s="79">
        <f t="shared" si="5"/>
        <v>31550000</v>
      </c>
      <c r="K18" s="77">
        <f t="shared" si="5"/>
        <v>2818653</v>
      </c>
      <c r="L18" s="80">
        <f t="shared" si="5"/>
        <v>2629167</v>
      </c>
      <c r="M18" s="80">
        <f t="shared" si="5"/>
        <v>2500000</v>
      </c>
      <c r="N18" s="80">
        <f t="shared" si="5"/>
        <v>2624167</v>
      </c>
      <c r="O18" s="80">
        <f t="shared" si="5"/>
        <v>0</v>
      </c>
      <c r="P18" s="80">
        <f t="shared" si="5"/>
        <v>0</v>
      </c>
      <c r="Q18" s="80">
        <f t="shared" si="5"/>
        <v>0</v>
      </c>
      <c r="R18" s="80">
        <f t="shared" si="5"/>
        <v>0</v>
      </c>
      <c r="S18" s="80">
        <f t="shared" si="5"/>
        <v>0</v>
      </c>
      <c r="T18" s="80">
        <f t="shared" si="5"/>
        <v>0</v>
      </c>
      <c r="U18" s="80">
        <f t="shared" si="5"/>
        <v>0</v>
      </c>
      <c r="V18" s="78">
        <f t="shared" si="5"/>
        <v>0</v>
      </c>
      <c r="W18" s="79">
        <f t="shared" si="5"/>
        <v>10571987</v>
      </c>
      <c r="X18" s="81">
        <f t="shared" si="5"/>
        <v>20978013</v>
      </c>
      <c r="Y18" s="95"/>
    </row>
    <row r="19" spans="1:25" ht="34.5" x14ac:dyDescent="0.25">
      <c r="A19" s="44" t="s">
        <v>37</v>
      </c>
      <c r="B19" s="96">
        <v>21</v>
      </c>
      <c r="C19" s="96">
        <v>453</v>
      </c>
      <c r="D19" s="97" t="s">
        <v>75</v>
      </c>
      <c r="E19" s="98"/>
      <c r="F19" s="99"/>
      <c r="G19" s="49">
        <v>25550000</v>
      </c>
      <c r="H19" s="50"/>
      <c r="I19" s="51"/>
      <c r="J19" s="52">
        <f>(G19+I19)-H19</f>
        <v>25550000</v>
      </c>
      <c r="K19" s="100">
        <v>1818653</v>
      </c>
      <c r="L19" s="101">
        <v>2129167</v>
      </c>
      <c r="M19" s="102">
        <v>2000000</v>
      </c>
      <c r="N19" s="102">
        <v>2124167</v>
      </c>
      <c r="O19" s="54"/>
      <c r="P19" s="54"/>
      <c r="Q19" s="54"/>
      <c r="R19" s="54"/>
      <c r="S19" s="54"/>
      <c r="T19" s="54"/>
      <c r="U19" s="54"/>
      <c r="V19" s="55"/>
      <c r="W19" s="56">
        <f>SUM(K19:V19)</f>
        <v>8071987</v>
      </c>
      <c r="X19" s="88">
        <f>J19-W19</f>
        <v>17478013</v>
      </c>
    </row>
    <row r="20" spans="1:25" ht="6.75" customHeight="1" x14ac:dyDescent="0.25">
      <c r="A20" s="335"/>
      <c r="B20" s="103"/>
      <c r="C20" s="103"/>
      <c r="D20" s="104"/>
      <c r="E20" s="105"/>
      <c r="F20" s="106"/>
      <c r="G20" s="107"/>
      <c r="H20" s="108"/>
      <c r="I20" s="109"/>
      <c r="J20" s="110"/>
      <c r="K20" s="108"/>
      <c r="L20" s="111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14"/>
      <c r="X20" s="115"/>
    </row>
    <row r="21" spans="1:25" x14ac:dyDescent="0.25">
      <c r="A21" s="336"/>
      <c r="B21" s="116">
        <v>21</v>
      </c>
      <c r="C21" s="116">
        <v>533</v>
      </c>
      <c r="D21" s="117" t="s">
        <v>75</v>
      </c>
      <c r="E21" s="118"/>
      <c r="F21" s="119"/>
      <c r="G21" s="120">
        <v>6000000</v>
      </c>
      <c r="H21" s="121"/>
      <c r="I21" s="122"/>
      <c r="J21" s="123">
        <f>(G21+I21)-H21</f>
        <v>6000000</v>
      </c>
      <c r="K21" s="124">
        <v>1000000</v>
      </c>
      <c r="L21" s="125">
        <v>500000</v>
      </c>
      <c r="M21" s="126">
        <v>500000</v>
      </c>
      <c r="N21" s="126">
        <v>500000</v>
      </c>
      <c r="O21" s="127"/>
      <c r="P21" s="127"/>
      <c r="Q21" s="127"/>
      <c r="R21" s="127"/>
      <c r="S21" s="127"/>
      <c r="T21" s="127"/>
      <c r="U21" s="127"/>
      <c r="V21" s="128"/>
      <c r="W21" s="129">
        <f t="shared" ref="W21" si="6">SUM(K21:V21)</f>
        <v>2500000</v>
      </c>
      <c r="X21" s="130">
        <f>J21-W21</f>
        <v>3500000</v>
      </c>
    </row>
    <row r="22" spans="1:25" ht="15.75" thickBot="1" x14ac:dyDescent="0.3">
      <c r="A22" s="337"/>
      <c r="B22" s="131"/>
      <c r="C22" s="131"/>
      <c r="D22" s="132"/>
      <c r="E22" s="133"/>
      <c r="F22" s="134"/>
      <c r="G22" s="63"/>
      <c r="H22" s="64"/>
      <c r="I22" s="65"/>
      <c r="J22" s="66"/>
      <c r="K22" s="135"/>
      <c r="L22" s="136"/>
      <c r="M22" s="137"/>
      <c r="N22" s="137"/>
      <c r="O22" s="68"/>
      <c r="P22" s="68"/>
      <c r="Q22" s="68"/>
      <c r="R22" s="68"/>
      <c r="S22" s="68"/>
      <c r="T22" s="68"/>
      <c r="U22" s="68"/>
      <c r="V22" s="69"/>
      <c r="W22" s="70"/>
      <c r="X22" s="71"/>
    </row>
    <row r="23" spans="1:25" ht="26.25" thickBot="1" x14ac:dyDescent="0.3">
      <c r="A23" s="72" t="s">
        <v>38</v>
      </c>
      <c r="B23" s="73"/>
      <c r="C23" s="73"/>
      <c r="D23" s="73"/>
      <c r="E23" s="74"/>
      <c r="F23" s="75"/>
      <c r="G23" s="76">
        <f>SUM(G24:G26)</f>
        <v>3500000</v>
      </c>
      <c r="H23" s="77">
        <f t="shared" ref="H23:X23" si="7">SUM(H24:H26)</f>
        <v>0</v>
      </c>
      <c r="I23" s="78">
        <f t="shared" si="7"/>
        <v>0</v>
      </c>
      <c r="J23" s="79">
        <f t="shared" si="7"/>
        <v>3500000</v>
      </c>
      <c r="K23" s="77">
        <f t="shared" si="7"/>
        <v>500000</v>
      </c>
      <c r="L23" s="80">
        <f t="shared" si="7"/>
        <v>125000</v>
      </c>
      <c r="M23" s="80">
        <f t="shared" si="7"/>
        <v>125000</v>
      </c>
      <c r="N23" s="80">
        <f t="shared" si="7"/>
        <v>125000</v>
      </c>
      <c r="O23" s="80">
        <f t="shared" si="7"/>
        <v>0</v>
      </c>
      <c r="P23" s="80">
        <f t="shared" si="7"/>
        <v>0</v>
      </c>
      <c r="Q23" s="80">
        <f t="shared" si="7"/>
        <v>0</v>
      </c>
      <c r="R23" s="80">
        <f t="shared" si="7"/>
        <v>0</v>
      </c>
      <c r="S23" s="80">
        <f t="shared" si="7"/>
        <v>0</v>
      </c>
      <c r="T23" s="80">
        <f t="shared" si="7"/>
        <v>0</v>
      </c>
      <c r="U23" s="80">
        <f t="shared" si="7"/>
        <v>0</v>
      </c>
      <c r="V23" s="78">
        <f t="shared" si="7"/>
        <v>0</v>
      </c>
      <c r="W23" s="79">
        <f t="shared" si="7"/>
        <v>875000</v>
      </c>
      <c r="X23" s="81">
        <f t="shared" si="7"/>
        <v>2625000</v>
      </c>
    </row>
    <row r="24" spans="1:25" ht="23.25" x14ac:dyDescent="0.25">
      <c r="A24" s="44" t="s">
        <v>39</v>
      </c>
      <c r="B24" s="45">
        <v>11</v>
      </c>
      <c r="C24" s="46">
        <v>461</v>
      </c>
      <c r="D24" s="46" t="s">
        <v>33</v>
      </c>
      <c r="E24" s="47"/>
      <c r="F24" s="48"/>
      <c r="G24" s="49">
        <v>1500000</v>
      </c>
      <c r="H24" s="50"/>
      <c r="I24" s="51"/>
      <c r="J24" s="52">
        <f>(G24+I24)-H24</f>
        <v>1500000</v>
      </c>
      <c r="K24" s="50">
        <v>500000</v>
      </c>
      <c r="L24" s="53">
        <v>125000</v>
      </c>
      <c r="M24" s="54">
        <v>125000</v>
      </c>
      <c r="N24" s="54">
        <v>125000</v>
      </c>
      <c r="O24" s="54"/>
      <c r="P24" s="54"/>
      <c r="Q24" s="54"/>
      <c r="R24" s="54"/>
      <c r="S24" s="54"/>
      <c r="T24" s="54"/>
      <c r="U24" s="54"/>
      <c r="V24" s="55"/>
      <c r="W24" s="56">
        <f>SUM(K24:V24)</f>
        <v>875000</v>
      </c>
      <c r="X24" s="88">
        <f>J24-W24</f>
        <v>625000</v>
      </c>
    </row>
    <row r="25" spans="1:25" ht="6" customHeight="1" x14ac:dyDescent="0.25">
      <c r="A25" s="89"/>
      <c r="B25" s="138"/>
      <c r="C25" s="139"/>
      <c r="D25" s="139"/>
      <c r="E25" s="140"/>
      <c r="F25" s="141"/>
      <c r="G25" s="142"/>
      <c r="H25" s="143"/>
      <c r="I25" s="144"/>
      <c r="J25" s="145"/>
      <c r="K25" s="143"/>
      <c r="L25" s="146"/>
      <c r="M25" s="147"/>
      <c r="N25" s="147"/>
      <c r="O25" s="147"/>
      <c r="P25" s="147"/>
      <c r="Q25" s="147"/>
      <c r="R25" s="147"/>
      <c r="S25" s="147"/>
      <c r="T25" s="147"/>
      <c r="U25" s="147"/>
      <c r="V25" s="148"/>
      <c r="W25" s="149"/>
      <c r="X25" s="150"/>
    </row>
    <row r="26" spans="1:25" x14ac:dyDescent="0.25">
      <c r="A26" s="151"/>
      <c r="B26" s="152">
        <v>61</v>
      </c>
      <c r="C26" s="153">
        <v>461</v>
      </c>
      <c r="D26" s="153" t="s">
        <v>33</v>
      </c>
      <c r="E26" s="154" t="s">
        <v>40</v>
      </c>
      <c r="F26" s="155" t="s">
        <v>41</v>
      </c>
      <c r="G26" s="156">
        <v>2000000</v>
      </c>
      <c r="H26" s="157"/>
      <c r="I26" s="158"/>
      <c r="J26" s="159">
        <f>(G26+I26)-H26</f>
        <v>2000000</v>
      </c>
      <c r="K26" s="157"/>
      <c r="L26" s="160"/>
      <c r="M26" s="161"/>
      <c r="N26" s="161"/>
      <c r="O26" s="161"/>
      <c r="P26" s="161"/>
      <c r="Q26" s="161"/>
      <c r="R26" s="161"/>
      <c r="S26" s="161"/>
      <c r="T26" s="161"/>
      <c r="U26" s="161"/>
      <c r="V26" s="162"/>
      <c r="W26" s="163">
        <f t="shared" ref="W26" si="8">SUM(K26:V26)</f>
        <v>0</v>
      </c>
      <c r="X26" s="164">
        <f>J26-W26</f>
        <v>2000000</v>
      </c>
    </row>
    <row r="27" spans="1:25" ht="15.75" thickBot="1" x14ac:dyDescent="0.3">
      <c r="A27" s="165"/>
      <c r="B27" s="59"/>
      <c r="C27" s="60"/>
      <c r="D27" s="60"/>
      <c r="E27" s="61"/>
      <c r="F27" s="62"/>
      <c r="G27" s="63"/>
      <c r="H27" s="64"/>
      <c r="I27" s="65"/>
      <c r="J27" s="66"/>
      <c r="K27" s="64"/>
      <c r="L27" s="166"/>
      <c r="M27" s="68"/>
      <c r="N27" s="68"/>
      <c r="O27" s="68"/>
      <c r="P27" s="68"/>
      <c r="Q27" s="68"/>
      <c r="R27" s="68"/>
      <c r="S27" s="68"/>
      <c r="T27" s="68"/>
      <c r="U27" s="68"/>
      <c r="V27" s="69"/>
      <c r="W27" s="70"/>
      <c r="X27" s="71"/>
    </row>
    <row r="28" spans="1:25" ht="39" thickBot="1" x14ac:dyDescent="0.3">
      <c r="A28" s="72" t="s">
        <v>42</v>
      </c>
      <c r="B28" s="73"/>
      <c r="C28" s="73"/>
      <c r="D28" s="73"/>
      <c r="E28" s="74"/>
      <c r="F28" s="75"/>
      <c r="G28" s="76">
        <f>SUM(G29:G29)</f>
        <v>7000000</v>
      </c>
      <c r="H28" s="77"/>
      <c r="I28" s="78">
        <f t="shared" ref="I28:X28" si="9">SUM(I29:I29)</f>
        <v>0</v>
      </c>
      <c r="J28" s="79">
        <f t="shared" si="9"/>
        <v>7000000</v>
      </c>
      <c r="K28" s="167">
        <f t="shared" si="9"/>
        <v>583334</v>
      </c>
      <c r="L28" s="168">
        <f t="shared" si="9"/>
        <v>584000</v>
      </c>
      <c r="M28" s="80">
        <f t="shared" si="9"/>
        <v>584000</v>
      </c>
      <c r="N28" s="80">
        <f t="shared" si="9"/>
        <v>583333</v>
      </c>
      <c r="O28" s="80">
        <f t="shared" si="9"/>
        <v>0</v>
      </c>
      <c r="P28" s="80">
        <f t="shared" si="9"/>
        <v>0</v>
      </c>
      <c r="Q28" s="80">
        <f t="shared" si="9"/>
        <v>0</v>
      </c>
      <c r="R28" s="80">
        <f t="shared" si="9"/>
        <v>0</v>
      </c>
      <c r="S28" s="80">
        <f t="shared" si="9"/>
        <v>0</v>
      </c>
      <c r="T28" s="80">
        <f t="shared" si="9"/>
        <v>0</v>
      </c>
      <c r="U28" s="80">
        <f t="shared" si="9"/>
        <v>0</v>
      </c>
      <c r="V28" s="78">
        <f t="shared" si="9"/>
        <v>0</v>
      </c>
      <c r="W28" s="79">
        <f>SUM(W29:W29)</f>
        <v>2334667</v>
      </c>
      <c r="X28" s="81">
        <f t="shared" si="9"/>
        <v>4665333</v>
      </c>
    </row>
    <row r="29" spans="1:25" ht="23.25" x14ac:dyDescent="0.25">
      <c r="A29" s="44" t="s">
        <v>43</v>
      </c>
      <c r="B29" s="45">
        <v>21</v>
      </c>
      <c r="C29" s="46">
        <v>461</v>
      </c>
      <c r="D29" s="46" t="s">
        <v>33</v>
      </c>
      <c r="E29" s="47"/>
      <c r="F29" s="48"/>
      <c r="G29" s="49">
        <v>7000000</v>
      </c>
      <c r="H29" s="50"/>
      <c r="I29" s="51"/>
      <c r="J29" s="52">
        <f>(G29+I29)-H29</f>
        <v>7000000</v>
      </c>
      <c r="K29" s="50">
        <v>583334</v>
      </c>
      <c r="L29" s="53">
        <v>584000</v>
      </c>
      <c r="M29" s="54">
        <v>584000</v>
      </c>
      <c r="N29" s="54">
        <v>583333</v>
      </c>
      <c r="O29" s="54"/>
      <c r="P29" s="54"/>
      <c r="Q29" s="54"/>
      <c r="R29" s="54"/>
      <c r="S29" s="54"/>
      <c r="T29" s="54"/>
      <c r="U29" s="54"/>
      <c r="V29" s="55"/>
      <c r="W29" s="56">
        <f>SUM(K29:V29)</f>
        <v>2334667</v>
      </c>
      <c r="X29" s="88">
        <f>J29-W29</f>
        <v>4665333</v>
      </c>
    </row>
    <row r="30" spans="1:25" ht="15.75" thickBot="1" x14ac:dyDescent="0.3">
      <c r="A30" s="89"/>
      <c r="B30" s="59"/>
      <c r="C30" s="60"/>
      <c r="D30" s="60"/>
      <c r="E30" s="61"/>
      <c r="F30" s="62"/>
      <c r="G30" s="63"/>
      <c r="H30" s="64"/>
      <c r="I30" s="65"/>
      <c r="J30" s="66"/>
      <c r="K30" s="64"/>
      <c r="L30" s="16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/>
    </row>
    <row r="31" spans="1:25" ht="26.25" thickBot="1" x14ac:dyDescent="0.3">
      <c r="A31" s="72" t="s">
        <v>44</v>
      </c>
      <c r="B31" s="169"/>
      <c r="C31" s="170"/>
      <c r="D31" s="170"/>
      <c r="E31" s="171"/>
      <c r="F31" s="172"/>
      <c r="G31" s="173">
        <f>SUM(G32:G34)</f>
        <v>116365561</v>
      </c>
      <c r="H31" s="174">
        <f t="shared" ref="H31:X31" si="10">SUM(H32:H34)</f>
        <v>0</v>
      </c>
      <c r="I31" s="175">
        <f t="shared" si="10"/>
        <v>0</v>
      </c>
      <c r="J31" s="176">
        <f t="shared" si="10"/>
        <v>116365561</v>
      </c>
      <c r="K31" s="174">
        <f t="shared" si="10"/>
        <v>5450000</v>
      </c>
      <c r="L31" s="177">
        <f t="shared" si="10"/>
        <v>5000000</v>
      </c>
      <c r="M31" s="177">
        <f t="shared" si="10"/>
        <v>0</v>
      </c>
      <c r="N31" s="177">
        <f t="shared" si="10"/>
        <v>9697130</v>
      </c>
      <c r="O31" s="177">
        <f t="shared" si="10"/>
        <v>0</v>
      </c>
      <c r="P31" s="177">
        <f t="shared" si="10"/>
        <v>0</v>
      </c>
      <c r="Q31" s="177">
        <f t="shared" si="10"/>
        <v>0</v>
      </c>
      <c r="R31" s="177">
        <f t="shared" si="10"/>
        <v>0</v>
      </c>
      <c r="S31" s="177">
        <f t="shared" si="10"/>
        <v>0</v>
      </c>
      <c r="T31" s="177">
        <f t="shared" si="10"/>
        <v>0</v>
      </c>
      <c r="U31" s="177">
        <f t="shared" si="10"/>
        <v>0</v>
      </c>
      <c r="V31" s="175">
        <f t="shared" si="10"/>
        <v>0</v>
      </c>
      <c r="W31" s="176">
        <f t="shared" si="10"/>
        <v>11503514</v>
      </c>
      <c r="X31" s="178">
        <f t="shared" si="10"/>
        <v>104862047</v>
      </c>
    </row>
    <row r="32" spans="1:25" ht="23.25" x14ac:dyDescent="0.25">
      <c r="A32" s="179" t="s">
        <v>45</v>
      </c>
      <c r="B32" s="59">
        <v>21</v>
      </c>
      <c r="C32" s="60">
        <v>453</v>
      </c>
      <c r="D32" s="60" t="s">
        <v>33</v>
      </c>
      <c r="E32" s="61"/>
      <c r="F32" s="62"/>
      <c r="G32" s="63">
        <v>43723397</v>
      </c>
      <c r="H32" s="64"/>
      <c r="I32" s="65"/>
      <c r="J32" s="66">
        <f>(G32+I32)-H32</f>
        <v>43723397</v>
      </c>
      <c r="K32" s="135">
        <v>3000000</v>
      </c>
      <c r="L32" s="136">
        <v>2000000</v>
      </c>
      <c r="M32" s="68"/>
      <c r="N32" s="68">
        <v>3643616</v>
      </c>
      <c r="O32" s="68"/>
      <c r="P32" s="68"/>
      <c r="Q32" s="68"/>
      <c r="R32" s="68"/>
      <c r="S32" s="68"/>
      <c r="T32" s="68"/>
      <c r="U32" s="68"/>
      <c r="V32" s="69"/>
      <c r="W32" s="70"/>
      <c r="X32" s="71">
        <f>J32-W32</f>
        <v>43723397</v>
      </c>
    </row>
    <row r="33" spans="1:24" ht="6" customHeight="1" x14ac:dyDescent="0.25">
      <c r="A33" s="338"/>
      <c r="B33" s="180"/>
      <c r="C33" s="181"/>
      <c r="D33" s="181"/>
      <c r="E33" s="182"/>
      <c r="F33" s="183"/>
      <c r="G33" s="107"/>
      <c r="H33" s="108"/>
      <c r="I33" s="109"/>
      <c r="J33" s="110"/>
      <c r="K33" s="184"/>
      <c r="L33" s="111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114"/>
      <c r="X33" s="115"/>
    </row>
    <row r="34" spans="1:24" x14ac:dyDescent="0.25">
      <c r="A34" s="336"/>
      <c r="B34" s="185">
        <v>21</v>
      </c>
      <c r="C34" s="186">
        <v>533</v>
      </c>
      <c r="D34" s="186" t="s">
        <v>33</v>
      </c>
      <c r="E34" s="187"/>
      <c r="F34" s="188"/>
      <c r="G34" s="120">
        <v>72642164</v>
      </c>
      <c r="H34" s="121"/>
      <c r="I34" s="122"/>
      <c r="J34" s="123">
        <f>(G34+I34)-H34</f>
        <v>72642164</v>
      </c>
      <c r="K34" s="124">
        <v>2450000</v>
      </c>
      <c r="L34" s="125">
        <v>3000000</v>
      </c>
      <c r="M34" s="127"/>
      <c r="N34" s="127">
        <v>6053514</v>
      </c>
      <c r="O34" s="127"/>
      <c r="P34" s="127"/>
      <c r="Q34" s="127"/>
      <c r="R34" s="127"/>
      <c r="S34" s="127"/>
      <c r="T34" s="127"/>
      <c r="U34" s="127"/>
      <c r="V34" s="128"/>
      <c r="W34" s="129">
        <f>SUM(K34:V34)</f>
        <v>11503514</v>
      </c>
      <c r="X34" s="130">
        <f>J34-W34</f>
        <v>61138650</v>
      </c>
    </row>
    <row r="35" spans="1:24" ht="15.75" thickBot="1" x14ac:dyDescent="0.3">
      <c r="A35" s="339"/>
      <c r="B35" s="59"/>
      <c r="C35" s="60"/>
      <c r="D35" s="60"/>
      <c r="E35" s="61"/>
      <c r="F35" s="62"/>
      <c r="G35" s="63"/>
      <c r="H35" s="64"/>
      <c r="I35" s="65"/>
      <c r="J35" s="66"/>
      <c r="K35" s="64"/>
      <c r="L35" s="166"/>
      <c r="M35" s="68"/>
      <c r="N35" s="68"/>
      <c r="O35" s="68"/>
      <c r="P35" s="189"/>
      <c r="Q35" s="68"/>
      <c r="R35" s="68"/>
      <c r="S35" s="68"/>
      <c r="T35" s="68"/>
      <c r="U35" s="68"/>
      <c r="V35" s="69"/>
      <c r="W35" s="70"/>
      <c r="X35" s="71"/>
    </row>
    <row r="36" spans="1:24" ht="63.75" customHeight="1" thickTop="1" thickBot="1" x14ac:dyDescent="0.35">
      <c r="A36" s="190" t="s">
        <v>90</v>
      </c>
      <c r="B36" s="340" t="s">
        <v>30</v>
      </c>
      <c r="C36" s="341"/>
      <c r="D36" s="341"/>
      <c r="E36" s="341"/>
      <c r="F36" s="342"/>
      <c r="G36" s="191">
        <f>SUM(G37+G40+G43+G46+G49+G52+G57+G62+G68+G71+G77+G74)</f>
        <v>22961919</v>
      </c>
      <c r="H36" s="192">
        <f t="shared" ref="H36:X36" si="11">SUM(H37+H40+H43+H46+H49+H52+H57+H62+H68+H71+H77+H74)</f>
        <v>760000</v>
      </c>
      <c r="I36" s="193">
        <f t="shared" si="11"/>
        <v>760000</v>
      </c>
      <c r="J36" s="194">
        <f t="shared" si="11"/>
        <v>22961919</v>
      </c>
      <c r="K36" s="192">
        <f t="shared" si="11"/>
        <v>644843.4</v>
      </c>
      <c r="L36" s="195">
        <f t="shared" si="11"/>
        <v>568175.34</v>
      </c>
      <c r="M36" s="195">
        <f t="shared" si="11"/>
        <v>1420987.79</v>
      </c>
      <c r="N36" s="195">
        <f t="shared" si="11"/>
        <v>3211593.33</v>
      </c>
      <c r="O36" s="195">
        <f t="shared" si="11"/>
        <v>0</v>
      </c>
      <c r="P36" s="195">
        <f t="shared" si="11"/>
        <v>0</v>
      </c>
      <c r="Q36" s="195">
        <f t="shared" si="11"/>
        <v>0</v>
      </c>
      <c r="R36" s="195">
        <f t="shared" si="11"/>
        <v>0</v>
      </c>
      <c r="S36" s="195">
        <f t="shared" si="11"/>
        <v>0</v>
      </c>
      <c r="T36" s="195">
        <f t="shared" si="11"/>
        <v>0</v>
      </c>
      <c r="U36" s="195">
        <f t="shared" si="11"/>
        <v>0</v>
      </c>
      <c r="V36" s="193">
        <f t="shared" si="11"/>
        <v>0</v>
      </c>
      <c r="W36" s="194">
        <f t="shared" si="11"/>
        <v>5845599.8600000013</v>
      </c>
      <c r="X36" s="196">
        <f t="shared" si="11"/>
        <v>17116319.140000001</v>
      </c>
    </row>
    <row r="37" spans="1:24" ht="27" thickTop="1" thickBot="1" x14ac:dyDescent="0.3">
      <c r="A37" s="34" t="s">
        <v>47</v>
      </c>
      <c r="B37" s="197"/>
      <c r="C37" s="198"/>
      <c r="D37" s="198"/>
      <c r="E37" s="199"/>
      <c r="F37" s="200"/>
      <c r="G37" s="201">
        <f>SUM(G38)</f>
        <v>3350000</v>
      </c>
      <c r="H37" s="202">
        <f t="shared" ref="H37:X37" si="12">SUM(H38)</f>
        <v>0</v>
      </c>
      <c r="I37" s="203">
        <f t="shared" si="12"/>
        <v>0</v>
      </c>
      <c r="J37" s="204">
        <f t="shared" si="12"/>
        <v>3350000</v>
      </c>
      <c r="K37" s="202">
        <f t="shared" si="12"/>
        <v>194455.4</v>
      </c>
      <c r="L37" s="205">
        <f t="shared" si="12"/>
        <v>194397.34</v>
      </c>
      <c r="M37" s="205">
        <f t="shared" si="12"/>
        <v>189690.79</v>
      </c>
      <c r="N37" s="205">
        <f t="shared" si="12"/>
        <v>194690.79</v>
      </c>
      <c r="O37" s="205">
        <f t="shared" si="12"/>
        <v>0</v>
      </c>
      <c r="P37" s="205">
        <f t="shared" si="12"/>
        <v>0</v>
      </c>
      <c r="Q37" s="205">
        <f t="shared" si="12"/>
        <v>0</v>
      </c>
      <c r="R37" s="205">
        <f t="shared" si="12"/>
        <v>0</v>
      </c>
      <c r="S37" s="205">
        <f t="shared" si="12"/>
        <v>0</v>
      </c>
      <c r="T37" s="205">
        <f t="shared" si="12"/>
        <v>0</v>
      </c>
      <c r="U37" s="205">
        <f t="shared" si="12"/>
        <v>0</v>
      </c>
      <c r="V37" s="203">
        <f t="shared" si="12"/>
        <v>0</v>
      </c>
      <c r="W37" s="204">
        <f t="shared" si="12"/>
        <v>773234.32000000007</v>
      </c>
      <c r="X37" s="206">
        <f t="shared" si="12"/>
        <v>2576765.6799999997</v>
      </c>
    </row>
    <row r="38" spans="1:24" ht="34.5" x14ac:dyDescent="0.25">
      <c r="A38" s="44" t="s">
        <v>48</v>
      </c>
      <c r="B38" s="45">
        <v>11</v>
      </c>
      <c r="C38" s="46">
        <v>435</v>
      </c>
      <c r="D38" s="46" t="s">
        <v>33</v>
      </c>
      <c r="E38" s="47"/>
      <c r="F38" s="48"/>
      <c r="G38" s="207">
        <v>3350000</v>
      </c>
      <c r="H38" s="50"/>
      <c r="I38" s="51"/>
      <c r="J38" s="52">
        <f>(G38+I38)-H38</f>
        <v>3350000</v>
      </c>
      <c r="K38" s="50">
        <v>194455.4</v>
      </c>
      <c r="L38" s="53">
        <v>194397.34</v>
      </c>
      <c r="M38" s="54">
        <v>189690.79</v>
      </c>
      <c r="N38" s="54">
        <v>194690.79</v>
      </c>
      <c r="O38" s="54"/>
      <c r="P38" s="54"/>
      <c r="Q38" s="54"/>
      <c r="R38" s="54"/>
      <c r="S38" s="54"/>
      <c r="T38" s="54"/>
      <c r="U38" s="54"/>
      <c r="V38" s="55"/>
      <c r="W38" s="56">
        <f>SUM(K38:V38)</f>
        <v>773234.32000000007</v>
      </c>
      <c r="X38" s="88">
        <f>J38-W38</f>
        <v>2576765.6799999997</v>
      </c>
    </row>
    <row r="39" spans="1:24" ht="15.75" thickBot="1" x14ac:dyDescent="0.3">
      <c r="A39" s="208"/>
      <c r="B39" s="59"/>
      <c r="C39" s="60"/>
      <c r="D39" s="60"/>
      <c r="E39" s="61"/>
      <c r="F39" s="62"/>
      <c r="G39" s="63"/>
      <c r="H39" s="64"/>
      <c r="I39" s="65"/>
      <c r="J39" s="66"/>
      <c r="K39" s="67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9"/>
      <c r="W39" s="70"/>
      <c r="X39" s="71"/>
    </row>
    <row r="40" spans="1:24" ht="26.25" thickBot="1" x14ac:dyDescent="0.3">
      <c r="A40" s="72" t="s">
        <v>49</v>
      </c>
      <c r="B40" s="169"/>
      <c r="C40" s="170"/>
      <c r="D40" s="170"/>
      <c r="E40" s="171"/>
      <c r="F40" s="172"/>
      <c r="G40" s="173">
        <f t="shared" ref="G40:X40" si="13">SUM(G41:G41)</f>
        <v>500000</v>
      </c>
      <c r="H40" s="174">
        <f t="shared" si="13"/>
        <v>0</v>
      </c>
      <c r="I40" s="175">
        <f t="shared" si="13"/>
        <v>0</v>
      </c>
      <c r="J40" s="176">
        <f t="shared" si="13"/>
        <v>500000</v>
      </c>
      <c r="K40" s="174">
        <f t="shared" si="13"/>
        <v>0</v>
      </c>
      <c r="L40" s="177">
        <f t="shared" si="13"/>
        <v>0</v>
      </c>
      <c r="M40" s="177">
        <f t="shared" si="13"/>
        <v>0</v>
      </c>
      <c r="N40" s="177">
        <f t="shared" si="13"/>
        <v>0</v>
      </c>
      <c r="O40" s="177">
        <f t="shared" si="13"/>
        <v>0</v>
      </c>
      <c r="P40" s="177">
        <f t="shared" si="13"/>
        <v>0</v>
      </c>
      <c r="Q40" s="177">
        <f t="shared" si="13"/>
        <v>0</v>
      </c>
      <c r="R40" s="177">
        <f t="shared" si="13"/>
        <v>0</v>
      </c>
      <c r="S40" s="177">
        <f t="shared" si="13"/>
        <v>0</v>
      </c>
      <c r="T40" s="177">
        <f t="shared" si="13"/>
        <v>0</v>
      </c>
      <c r="U40" s="177">
        <f t="shared" si="13"/>
        <v>0</v>
      </c>
      <c r="V40" s="175">
        <f t="shared" si="13"/>
        <v>0</v>
      </c>
      <c r="W40" s="176">
        <f t="shared" si="13"/>
        <v>0</v>
      </c>
      <c r="X40" s="178">
        <f t="shared" si="13"/>
        <v>500000</v>
      </c>
    </row>
    <row r="41" spans="1:24" ht="23.25" x14ac:dyDescent="0.25">
      <c r="A41" s="44" t="s">
        <v>50</v>
      </c>
      <c r="B41" s="45">
        <v>11</v>
      </c>
      <c r="C41" s="46">
        <v>435</v>
      </c>
      <c r="D41" s="46" t="s">
        <v>33</v>
      </c>
      <c r="E41" s="47"/>
      <c r="F41" s="48"/>
      <c r="G41" s="207">
        <v>500000</v>
      </c>
      <c r="H41" s="50"/>
      <c r="I41" s="51"/>
      <c r="J41" s="52">
        <f>(G41+I41)-H41</f>
        <v>500000</v>
      </c>
      <c r="K41" s="50"/>
      <c r="L41" s="53"/>
      <c r="M41" s="54"/>
      <c r="N41" s="54"/>
      <c r="O41" s="54"/>
      <c r="P41" s="54"/>
      <c r="Q41" s="54"/>
      <c r="R41" s="54"/>
      <c r="S41" s="54"/>
      <c r="T41" s="54"/>
      <c r="U41" s="54"/>
      <c r="V41" s="55"/>
      <c r="W41" s="56">
        <f>SUM(K41:V41)</f>
        <v>0</v>
      </c>
      <c r="X41" s="88">
        <f>J41-W41</f>
        <v>500000</v>
      </c>
    </row>
    <row r="42" spans="1:24" ht="15.75" thickBot="1" x14ac:dyDescent="0.3">
      <c r="A42" s="89"/>
      <c r="B42" s="59"/>
      <c r="C42" s="60"/>
      <c r="D42" s="60"/>
      <c r="E42" s="61"/>
      <c r="F42" s="62"/>
      <c r="G42" s="63"/>
      <c r="H42" s="64"/>
      <c r="I42" s="65"/>
      <c r="J42" s="66"/>
      <c r="K42" s="67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70"/>
      <c r="X42" s="71"/>
    </row>
    <row r="43" spans="1:24" ht="26.25" thickBot="1" x14ac:dyDescent="0.3">
      <c r="A43" s="72" t="s">
        <v>51</v>
      </c>
      <c r="B43" s="169"/>
      <c r="C43" s="170"/>
      <c r="D43" s="170"/>
      <c r="E43" s="171"/>
      <c r="F43" s="172"/>
      <c r="G43" s="173">
        <f>SUM(G44)</f>
        <v>584700</v>
      </c>
      <c r="H43" s="174">
        <f t="shared" ref="H43:X43" si="14">SUM(H44)</f>
        <v>0</v>
      </c>
      <c r="I43" s="175">
        <f t="shared" si="14"/>
        <v>0</v>
      </c>
      <c r="J43" s="176">
        <f t="shared" si="14"/>
        <v>584700</v>
      </c>
      <c r="K43" s="174">
        <f t="shared" si="14"/>
        <v>0</v>
      </c>
      <c r="L43" s="177">
        <f t="shared" si="14"/>
        <v>0</v>
      </c>
      <c r="M43" s="177">
        <f t="shared" si="14"/>
        <v>0</v>
      </c>
      <c r="N43" s="177">
        <f t="shared" si="14"/>
        <v>0</v>
      </c>
      <c r="O43" s="177">
        <f t="shared" si="14"/>
        <v>0</v>
      </c>
      <c r="P43" s="177">
        <f t="shared" si="14"/>
        <v>0</v>
      </c>
      <c r="Q43" s="177">
        <f t="shared" si="14"/>
        <v>0</v>
      </c>
      <c r="R43" s="177">
        <f t="shared" si="14"/>
        <v>0</v>
      </c>
      <c r="S43" s="177">
        <f t="shared" si="14"/>
        <v>0</v>
      </c>
      <c r="T43" s="177">
        <f t="shared" si="14"/>
        <v>0</v>
      </c>
      <c r="U43" s="177">
        <f t="shared" si="14"/>
        <v>0</v>
      </c>
      <c r="V43" s="175">
        <f t="shared" si="14"/>
        <v>0</v>
      </c>
      <c r="W43" s="176">
        <f t="shared" si="14"/>
        <v>0</v>
      </c>
      <c r="X43" s="178">
        <f t="shared" si="14"/>
        <v>584700</v>
      </c>
    </row>
    <row r="44" spans="1:24" ht="23.25" x14ac:dyDescent="0.25">
      <c r="A44" s="44" t="s">
        <v>52</v>
      </c>
      <c r="B44" s="45">
        <v>11</v>
      </c>
      <c r="C44" s="46">
        <v>472</v>
      </c>
      <c r="D44" s="46" t="s">
        <v>33</v>
      </c>
      <c r="E44" s="47"/>
      <c r="F44" s="48"/>
      <c r="G44" s="207">
        <v>584700</v>
      </c>
      <c r="H44" s="50"/>
      <c r="I44" s="51"/>
      <c r="J44" s="52">
        <f>(G44+I44)-H44</f>
        <v>584700</v>
      </c>
      <c r="K44" s="209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5"/>
      <c r="W44" s="56">
        <f>SUM(K44:V44)</f>
        <v>0</v>
      </c>
      <c r="X44" s="88">
        <f>J44-W44</f>
        <v>584700</v>
      </c>
    </row>
    <row r="45" spans="1:24" ht="15.75" thickBot="1" x14ac:dyDescent="0.3">
      <c r="A45" s="208"/>
      <c r="B45" s="59"/>
      <c r="C45" s="60"/>
      <c r="D45" s="60"/>
      <c r="E45" s="61"/>
      <c r="F45" s="62"/>
      <c r="G45" s="63"/>
      <c r="H45" s="64"/>
      <c r="I45" s="65"/>
      <c r="J45" s="66"/>
      <c r="K45" s="67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9"/>
      <c r="W45" s="70"/>
      <c r="X45" s="71"/>
    </row>
    <row r="46" spans="1:24" ht="26.25" thickBot="1" x14ac:dyDescent="0.3">
      <c r="A46" s="72" t="s">
        <v>53</v>
      </c>
      <c r="B46" s="169"/>
      <c r="C46" s="170"/>
      <c r="D46" s="170"/>
      <c r="E46" s="171"/>
      <c r="F46" s="172"/>
      <c r="G46" s="173">
        <f>SUM(G47)</f>
        <v>2000000</v>
      </c>
      <c r="H46" s="174">
        <f t="shared" ref="H46:X46" si="15">SUM(H47)</f>
        <v>0</v>
      </c>
      <c r="I46" s="175">
        <f t="shared" si="15"/>
        <v>0</v>
      </c>
      <c r="J46" s="176">
        <f t="shared" si="15"/>
        <v>2000000</v>
      </c>
      <c r="K46" s="174">
        <f t="shared" si="15"/>
        <v>250388</v>
      </c>
      <c r="L46" s="177">
        <f t="shared" si="15"/>
        <v>173778</v>
      </c>
      <c r="M46" s="177">
        <f t="shared" si="15"/>
        <v>166667</v>
      </c>
      <c r="N46" s="177">
        <f t="shared" si="15"/>
        <v>170907</v>
      </c>
      <c r="O46" s="177">
        <f t="shared" si="15"/>
        <v>0</v>
      </c>
      <c r="P46" s="177">
        <f t="shared" si="15"/>
        <v>0</v>
      </c>
      <c r="Q46" s="177">
        <f t="shared" si="15"/>
        <v>0</v>
      </c>
      <c r="R46" s="177">
        <f t="shared" si="15"/>
        <v>0</v>
      </c>
      <c r="S46" s="177">
        <f t="shared" si="15"/>
        <v>0</v>
      </c>
      <c r="T46" s="177">
        <f t="shared" si="15"/>
        <v>0</v>
      </c>
      <c r="U46" s="177">
        <f t="shared" si="15"/>
        <v>0</v>
      </c>
      <c r="V46" s="175">
        <f t="shared" si="15"/>
        <v>0</v>
      </c>
      <c r="W46" s="176">
        <f t="shared" si="15"/>
        <v>761740</v>
      </c>
      <c r="X46" s="178">
        <f t="shared" si="15"/>
        <v>1238260</v>
      </c>
    </row>
    <row r="47" spans="1:24" ht="34.5" x14ac:dyDescent="0.25">
      <c r="A47" s="44" t="s">
        <v>54</v>
      </c>
      <c r="B47" s="45">
        <v>11</v>
      </c>
      <c r="C47" s="46">
        <v>472</v>
      </c>
      <c r="D47" s="46" t="s">
        <v>33</v>
      </c>
      <c r="E47" s="47"/>
      <c r="F47" s="48"/>
      <c r="G47" s="207">
        <v>2000000</v>
      </c>
      <c r="H47" s="50"/>
      <c r="I47" s="51"/>
      <c r="J47" s="52">
        <f>(G47+I47)-H47</f>
        <v>2000000</v>
      </c>
      <c r="K47" s="50">
        <v>250388</v>
      </c>
      <c r="L47" s="53">
        <v>173778</v>
      </c>
      <c r="M47" s="54">
        <v>166667</v>
      </c>
      <c r="N47" s="54">
        <v>170907</v>
      </c>
      <c r="O47" s="54"/>
      <c r="P47" s="54"/>
      <c r="Q47" s="54"/>
      <c r="R47" s="54"/>
      <c r="S47" s="54"/>
      <c r="T47" s="210"/>
      <c r="U47" s="210"/>
      <c r="V47" s="55"/>
      <c r="W47" s="56">
        <f>SUM(K47:V47)</f>
        <v>761740</v>
      </c>
      <c r="X47" s="88">
        <f>J47-W47</f>
        <v>1238260</v>
      </c>
    </row>
    <row r="48" spans="1:24" ht="15.75" thickBot="1" x14ac:dyDescent="0.3">
      <c r="A48" s="211"/>
      <c r="B48" s="212"/>
      <c r="C48" s="213"/>
      <c r="D48" s="213"/>
      <c r="E48" s="214"/>
      <c r="F48" s="215"/>
      <c r="G48" s="216"/>
      <c r="H48" s="217"/>
      <c r="I48" s="218"/>
      <c r="J48" s="219"/>
      <c r="K48" s="220"/>
      <c r="L48" s="221"/>
      <c r="M48" s="221"/>
      <c r="N48" s="221"/>
      <c r="O48" s="221"/>
      <c r="P48" s="221"/>
      <c r="Q48" s="221"/>
      <c r="R48" s="221"/>
      <c r="S48" s="221"/>
      <c r="T48" s="222"/>
      <c r="U48" s="222"/>
      <c r="V48" s="223"/>
      <c r="W48" s="224"/>
      <c r="X48" s="225"/>
    </row>
    <row r="49" spans="1:24" ht="39" thickBot="1" x14ac:dyDescent="0.3">
      <c r="A49" s="72" t="s">
        <v>55</v>
      </c>
      <c r="B49" s="169"/>
      <c r="C49" s="170"/>
      <c r="D49" s="170"/>
      <c r="E49" s="171"/>
      <c r="F49" s="172"/>
      <c r="G49" s="173">
        <f>SUM(G50)</f>
        <v>4293007</v>
      </c>
      <c r="H49" s="174">
        <f t="shared" ref="H49:X49" si="16">SUM(H50)</f>
        <v>0</v>
      </c>
      <c r="I49" s="175">
        <f t="shared" si="16"/>
        <v>0</v>
      </c>
      <c r="J49" s="176">
        <f t="shared" si="16"/>
        <v>4293007</v>
      </c>
      <c r="K49" s="174">
        <f t="shared" si="16"/>
        <v>200000</v>
      </c>
      <c r="L49" s="177">
        <f t="shared" si="16"/>
        <v>200000</v>
      </c>
      <c r="M49" s="177">
        <f t="shared" si="16"/>
        <v>200000</v>
      </c>
      <c r="N49" s="177">
        <f t="shared" si="16"/>
        <v>200000</v>
      </c>
      <c r="O49" s="177">
        <f t="shared" si="16"/>
        <v>0</v>
      </c>
      <c r="P49" s="177">
        <f t="shared" si="16"/>
        <v>0</v>
      </c>
      <c r="Q49" s="177">
        <f t="shared" si="16"/>
        <v>0</v>
      </c>
      <c r="R49" s="177">
        <f t="shared" si="16"/>
        <v>0</v>
      </c>
      <c r="S49" s="177">
        <f t="shared" si="16"/>
        <v>0</v>
      </c>
      <c r="T49" s="177">
        <f t="shared" si="16"/>
        <v>0</v>
      </c>
      <c r="U49" s="177">
        <f t="shared" si="16"/>
        <v>0</v>
      </c>
      <c r="V49" s="175">
        <f t="shared" si="16"/>
        <v>0</v>
      </c>
      <c r="W49" s="176">
        <f t="shared" si="16"/>
        <v>800000</v>
      </c>
      <c r="X49" s="178">
        <f t="shared" si="16"/>
        <v>3493007</v>
      </c>
    </row>
    <row r="50" spans="1:24" x14ac:dyDescent="0.25">
      <c r="A50" s="44" t="s">
        <v>56</v>
      </c>
      <c r="B50" s="45">
        <v>11</v>
      </c>
      <c r="C50" s="46">
        <v>473</v>
      </c>
      <c r="D50" s="46" t="s">
        <v>33</v>
      </c>
      <c r="E50" s="47"/>
      <c r="F50" s="48"/>
      <c r="G50" s="207">
        <v>4293007</v>
      </c>
      <c r="H50" s="50"/>
      <c r="I50" s="51"/>
      <c r="J50" s="52">
        <f>(G50+I50)-H50</f>
        <v>4293007</v>
      </c>
      <c r="K50" s="50">
        <v>200000</v>
      </c>
      <c r="L50" s="53">
        <v>200000</v>
      </c>
      <c r="M50" s="54">
        <v>200000</v>
      </c>
      <c r="N50" s="54">
        <v>200000</v>
      </c>
      <c r="O50" s="54"/>
      <c r="P50" s="54"/>
      <c r="Q50" s="54"/>
      <c r="R50" s="54"/>
      <c r="S50" s="54"/>
      <c r="T50" s="210"/>
      <c r="U50" s="210"/>
      <c r="V50" s="55"/>
      <c r="W50" s="56">
        <f>SUM(K50:V50)</f>
        <v>800000</v>
      </c>
      <c r="X50" s="88">
        <f>J50-W50</f>
        <v>3493007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34" t="s">
        <v>57</v>
      </c>
      <c r="B52" s="242"/>
      <c r="C52" s="242"/>
      <c r="D52" s="242"/>
      <c r="E52" s="243"/>
      <c r="F52" s="244"/>
      <c r="G52" s="201">
        <f>SUM(G53+G55)</f>
        <v>1858652</v>
      </c>
      <c r="H52" s="202">
        <f t="shared" ref="H52:X52" si="17">SUM(H53+H55)</f>
        <v>0</v>
      </c>
      <c r="I52" s="203">
        <f t="shared" si="17"/>
        <v>0</v>
      </c>
      <c r="J52" s="204">
        <f t="shared" si="17"/>
        <v>1858652</v>
      </c>
      <c r="K52" s="202">
        <f t="shared" si="17"/>
        <v>0</v>
      </c>
      <c r="L52" s="205">
        <f t="shared" si="17"/>
        <v>0</v>
      </c>
      <c r="M52" s="205">
        <f t="shared" si="17"/>
        <v>0</v>
      </c>
      <c r="N52" s="205">
        <f t="shared" si="17"/>
        <v>154888</v>
      </c>
      <c r="O52" s="205">
        <f t="shared" si="17"/>
        <v>0</v>
      </c>
      <c r="P52" s="205">
        <f t="shared" si="17"/>
        <v>0</v>
      </c>
      <c r="Q52" s="205">
        <f t="shared" si="17"/>
        <v>0</v>
      </c>
      <c r="R52" s="205">
        <f t="shared" si="17"/>
        <v>0</v>
      </c>
      <c r="S52" s="205">
        <f t="shared" si="17"/>
        <v>0</v>
      </c>
      <c r="T52" s="205">
        <f t="shared" si="17"/>
        <v>0</v>
      </c>
      <c r="U52" s="205">
        <f t="shared" si="17"/>
        <v>0</v>
      </c>
      <c r="V52" s="203">
        <f t="shared" si="17"/>
        <v>0</v>
      </c>
      <c r="W52" s="204">
        <f t="shared" si="17"/>
        <v>154888</v>
      </c>
      <c r="X52" s="206">
        <f t="shared" si="17"/>
        <v>1703764</v>
      </c>
    </row>
    <row r="53" spans="1:24" ht="23.25" x14ac:dyDescent="0.25">
      <c r="A53" s="44" t="s">
        <v>58</v>
      </c>
      <c r="B53" s="45">
        <v>21</v>
      </c>
      <c r="C53" s="46">
        <v>431</v>
      </c>
      <c r="D53" s="46" t="s">
        <v>33</v>
      </c>
      <c r="E53" s="47"/>
      <c r="F53" s="48"/>
      <c r="G53" s="207">
        <v>1858652</v>
      </c>
      <c r="H53" s="50"/>
      <c r="I53" s="51"/>
      <c r="J53" s="52">
        <f>(G53+I53)-H53</f>
        <v>1858652</v>
      </c>
      <c r="K53" s="209"/>
      <c r="L53" s="54"/>
      <c r="M53" s="54"/>
      <c r="N53" s="54">
        <v>154888</v>
      </c>
      <c r="O53" s="54"/>
      <c r="P53" s="54"/>
      <c r="Q53" s="54"/>
      <c r="R53" s="54"/>
      <c r="S53" s="54"/>
      <c r="T53" s="54"/>
      <c r="U53" s="54"/>
      <c r="V53" s="55"/>
      <c r="W53" s="56">
        <f>SUM(K53:V53)</f>
        <v>154888</v>
      </c>
      <c r="X53" s="88">
        <f>J53-W53</f>
        <v>1703764</v>
      </c>
    </row>
    <row r="54" spans="1:24" ht="6" customHeight="1" x14ac:dyDescent="0.25">
      <c r="A54" s="336"/>
      <c r="B54" s="180"/>
      <c r="C54" s="181"/>
      <c r="D54" s="181"/>
      <c r="E54" s="182"/>
      <c r="F54" s="183"/>
      <c r="G54" s="107"/>
      <c r="H54" s="108"/>
      <c r="I54" s="109"/>
      <c r="J54" s="110"/>
      <c r="K54" s="245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3"/>
      <c r="W54" s="114"/>
      <c r="X54" s="115"/>
    </row>
    <row r="55" spans="1:24" x14ac:dyDescent="0.25">
      <c r="A55" s="336"/>
      <c r="B55" s="185"/>
      <c r="C55" s="186"/>
      <c r="D55" s="186"/>
      <c r="E55" s="187"/>
      <c r="F55" s="188"/>
      <c r="G55" s="246"/>
      <c r="H55" s="121"/>
      <c r="I55" s="122"/>
      <c r="J55" s="123">
        <f>(G55+I55)-H55</f>
        <v>0</v>
      </c>
      <c r="K55" s="24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8"/>
      <c r="W55" s="248"/>
      <c r="X55" s="249">
        <f>J55-W55</f>
        <v>0</v>
      </c>
    </row>
    <row r="56" spans="1:24" ht="15.75" thickBot="1" x14ac:dyDescent="0.3">
      <c r="A56" s="337"/>
      <c r="B56" s="59"/>
      <c r="C56" s="60"/>
      <c r="D56" s="60"/>
      <c r="E56" s="61"/>
      <c r="F56" s="62"/>
      <c r="G56" s="250"/>
      <c r="H56" s="64"/>
      <c r="I56" s="65"/>
      <c r="J56" s="66"/>
      <c r="K56" s="251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9"/>
      <c r="W56" s="70"/>
      <c r="X56" s="71"/>
    </row>
    <row r="57" spans="1:24" ht="30.75" customHeight="1" thickBot="1" x14ac:dyDescent="0.3">
      <c r="A57" s="72" t="s">
        <v>59</v>
      </c>
      <c r="B57" s="169"/>
      <c r="C57" s="169"/>
      <c r="D57" s="170"/>
      <c r="E57" s="171"/>
      <c r="F57" s="252"/>
      <c r="G57" s="173">
        <f>SUM(G58)</f>
        <v>3322000</v>
      </c>
      <c r="H57" s="174">
        <f t="shared" ref="H57:X57" si="18">SUM(H58)</f>
        <v>0</v>
      </c>
      <c r="I57" s="175">
        <f t="shared" si="18"/>
        <v>0</v>
      </c>
      <c r="J57" s="176">
        <f t="shared" si="18"/>
        <v>3322000</v>
      </c>
      <c r="K57" s="176">
        <f t="shared" si="18"/>
        <v>0</v>
      </c>
      <c r="L57" s="176">
        <f t="shared" si="18"/>
        <v>0</v>
      </c>
      <c r="M57" s="177">
        <v>360000</v>
      </c>
      <c r="N57" s="177">
        <f>276833+266468.72+542307.27</f>
        <v>1085608.99</v>
      </c>
      <c r="O57" s="177">
        <f t="shared" si="18"/>
        <v>0</v>
      </c>
      <c r="P57" s="177">
        <f t="shared" si="18"/>
        <v>0</v>
      </c>
      <c r="Q57" s="177">
        <f t="shared" si="18"/>
        <v>0</v>
      </c>
      <c r="R57" s="177">
        <f t="shared" si="18"/>
        <v>0</v>
      </c>
      <c r="S57" s="177">
        <f t="shared" si="18"/>
        <v>0</v>
      </c>
      <c r="T57" s="177">
        <f t="shared" si="18"/>
        <v>0</v>
      </c>
      <c r="U57" s="177">
        <f t="shared" si="18"/>
        <v>0</v>
      </c>
      <c r="V57" s="175">
        <f t="shared" si="18"/>
        <v>0</v>
      </c>
      <c r="W57" s="176">
        <f t="shared" si="18"/>
        <v>1445608.99</v>
      </c>
      <c r="X57" s="178">
        <f t="shared" si="18"/>
        <v>1876391.01</v>
      </c>
    </row>
    <row r="58" spans="1:24" ht="48.75" x14ac:dyDescent="0.25">
      <c r="A58" s="44" t="s">
        <v>84</v>
      </c>
      <c r="B58" s="45">
        <v>21</v>
      </c>
      <c r="C58" s="46">
        <v>472</v>
      </c>
      <c r="D58" s="46" t="s">
        <v>33</v>
      </c>
      <c r="E58" s="47"/>
      <c r="F58" s="48"/>
      <c r="G58" s="207">
        <v>3322000</v>
      </c>
      <c r="H58" s="100"/>
      <c r="I58" s="253"/>
      <c r="J58" s="52">
        <f>(G58+I58)-H58</f>
        <v>3322000</v>
      </c>
      <c r="K58" s="100"/>
      <c r="L58" s="101"/>
      <c r="M58" s="210" t="s">
        <v>82</v>
      </c>
      <c r="N58" s="210" t="s">
        <v>97</v>
      </c>
      <c r="O58" s="102"/>
      <c r="P58" s="102"/>
      <c r="Q58" s="102"/>
      <c r="R58" s="102"/>
      <c r="S58" s="102"/>
      <c r="T58" s="102"/>
      <c r="U58" s="102"/>
      <c r="V58" s="254"/>
      <c r="W58" s="56">
        <f>SUM(K58:V58)+360000+276833+266468.72+542307.27</f>
        <v>1445608.99</v>
      </c>
      <c r="X58" s="88">
        <f>J58-W58</f>
        <v>1876391.01</v>
      </c>
    </row>
    <row r="59" spans="1:24" ht="60.75" x14ac:dyDescent="0.25">
      <c r="A59" s="89"/>
      <c r="B59" s="296"/>
      <c r="C59" s="277"/>
      <c r="D59" s="277"/>
      <c r="E59" s="278"/>
      <c r="F59" s="279"/>
      <c r="G59" s="297"/>
      <c r="H59" s="302"/>
      <c r="I59" s="303"/>
      <c r="J59" s="283"/>
      <c r="K59" s="302"/>
      <c r="L59" s="304"/>
      <c r="M59" s="305"/>
      <c r="N59" s="305" t="s">
        <v>96</v>
      </c>
      <c r="O59" s="306"/>
      <c r="P59" s="306"/>
      <c r="Q59" s="306"/>
      <c r="R59" s="306"/>
      <c r="S59" s="306"/>
      <c r="T59" s="306"/>
      <c r="U59" s="306"/>
      <c r="V59" s="307"/>
      <c r="W59" s="286"/>
      <c r="X59" s="294"/>
    </row>
    <row r="60" spans="1:24" ht="48.75" x14ac:dyDescent="0.25">
      <c r="A60" s="89"/>
      <c r="B60" s="308"/>
      <c r="C60" s="309"/>
      <c r="D60" s="309"/>
      <c r="E60" s="310"/>
      <c r="F60" s="311"/>
      <c r="G60" s="312"/>
      <c r="H60" s="313"/>
      <c r="I60" s="314"/>
      <c r="J60" s="315"/>
      <c r="K60" s="313"/>
      <c r="L60" s="316"/>
      <c r="M60" s="317"/>
      <c r="N60" s="317" t="s">
        <v>98</v>
      </c>
      <c r="O60" s="318"/>
      <c r="P60" s="318"/>
      <c r="Q60" s="318"/>
      <c r="R60" s="318"/>
      <c r="S60" s="318"/>
      <c r="T60" s="318"/>
      <c r="U60" s="318"/>
      <c r="V60" s="319"/>
      <c r="W60" s="320"/>
      <c r="X60" s="321"/>
    </row>
    <row r="61" spans="1:24" ht="15.75" thickBot="1" x14ac:dyDescent="0.3">
      <c r="A61" s="208"/>
      <c r="B61" s="59"/>
      <c r="C61" s="60"/>
      <c r="D61" s="60"/>
      <c r="E61" s="61"/>
      <c r="F61" s="62"/>
      <c r="G61" s="255"/>
      <c r="H61" s="256"/>
      <c r="I61" s="257"/>
      <c r="J61" s="258"/>
      <c r="K61" s="67" t="s">
        <v>61</v>
      </c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9"/>
      <c r="W61" s="70"/>
      <c r="X61" s="71"/>
    </row>
    <row r="62" spans="1:24" ht="30" customHeight="1" thickBot="1" x14ac:dyDescent="0.3">
      <c r="A62" s="72" t="s">
        <v>62</v>
      </c>
      <c r="B62" s="169"/>
      <c r="C62" s="169"/>
      <c r="D62" s="170"/>
      <c r="E62" s="171"/>
      <c r="F62" s="252"/>
      <c r="G62" s="173">
        <f>SUM(G63:G67)</f>
        <v>7053560</v>
      </c>
      <c r="H62" s="173">
        <f t="shared" ref="H62:X62" si="19">SUM(H63:H67)</f>
        <v>760000</v>
      </c>
      <c r="I62" s="173">
        <f t="shared" si="19"/>
        <v>0</v>
      </c>
      <c r="J62" s="173">
        <f t="shared" si="19"/>
        <v>6293560</v>
      </c>
      <c r="K62" s="173">
        <f t="shared" si="19"/>
        <v>0</v>
      </c>
      <c r="L62" s="173">
        <f t="shared" si="19"/>
        <v>0</v>
      </c>
      <c r="M62" s="173">
        <v>504630</v>
      </c>
      <c r="N62" s="173">
        <f>587797+70393.33</f>
        <v>658190.32999999996</v>
      </c>
      <c r="O62" s="173">
        <f t="shared" si="19"/>
        <v>0</v>
      </c>
      <c r="P62" s="173">
        <f t="shared" si="19"/>
        <v>0</v>
      </c>
      <c r="Q62" s="173">
        <f t="shared" si="19"/>
        <v>0</v>
      </c>
      <c r="R62" s="173">
        <f t="shared" si="19"/>
        <v>0</v>
      </c>
      <c r="S62" s="173">
        <f t="shared" si="19"/>
        <v>0</v>
      </c>
      <c r="T62" s="173">
        <f t="shared" si="19"/>
        <v>0</v>
      </c>
      <c r="U62" s="173">
        <f t="shared" si="19"/>
        <v>0</v>
      </c>
      <c r="V62" s="173">
        <f t="shared" si="19"/>
        <v>0</v>
      </c>
      <c r="W62" s="173">
        <f t="shared" si="19"/>
        <v>1162820.33</v>
      </c>
      <c r="X62" s="173">
        <f t="shared" si="19"/>
        <v>5130739.67</v>
      </c>
    </row>
    <row r="63" spans="1:24" ht="27" customHeight="1" x14ac:dyDescent="0.25">
      <c r="A63" s="44" t="s">
        <v>63</v>
      </c>
      <c r="B63" s="45">
        <v>11</v>
      </c>
      <c r="C63" s="46">
        <v>472</v>
      </c>
      <c r="D63" s="46" t="s">
        <v>33</v>
      </c>
      <c r="E63" s="47"/>
      <c r="F63" s="48"/>
      <c r="G63" s="207">
        <v>5053560</v>
      </c>
      <c r="H63" s="100">
        <v>760000</v>
      </c>
      <c r="I63" s="253"/>
      <c r="J63" s="52">
        <f>(G63+I63)-H63</f>
        <v>4293560</v>
      </c>
      <c r="K63" s="100"/>
      <c r="L63" s="101"/>
      <c r="M63" s="102"/>
      <c r="N63" s="102"/>
      <c r="O63" s="102"/>
      <c r="P63" s="102"/>
      <c r="Q63" s="102"/>
      <c r="R63" s="102"/>
      <c r="S63" s="102"/>
      <c r="T63" s="102"/>
      <c r="U63" s="102"/>
      <c r="V63" s="254"/>
      <c r="W63" s="56">
        <f>SUM(K63:V63)</f>
        <v>0</v>
      </c>
      <c r="X63" s="88">
        <f>J63-W63</f>
        <v>4293560</v>
      </c>
    </row>
    <row r="64" spans="1:24" ht="9" customHeight="1" x14ac:dyDescent="0.25">
      <c r="A64" s="89"/>
      <c r="B64" s="180"/>
      <c r="C64" s="181"/>
      <c r="D64" s="181"/>
      <c r="E64" s="182"/>
      <c r="F64" s="183"/>
      <c r="G64" s="107"/>
      <c r="H64" s="108"/>
      <c r="I64" s="109"/>
      <c r="J64" s="110"/>
      <c r="K64" s="245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3"/>
      <c r="W64" s="301"/>
      <c r="X64" s="115"/>
    </row>
    <row r="65" spans="1:24" ht="36.75" x14ac:dyDescent="0.25">
      <c r="A65" s="208"/>
      <c r="B65" s="185">
        <v>21</v>
      </c>
      <c r="C65" s="186">
        <v>472</v>
      </c>
      <c r="D65" s="186" t="s">
        <v>33</v>
      </c>
      <c r="E65" s="187"/>
      <c r="F65" s="188"/>
      <c r="G65" s="246">
        <v>2000000</v>
      </c>
      <c r="H65" s="121"/>
      <c r="I65" s="122"/>
      <c r="J65" s="123">
        <f>(G65+I65)-H65</f>
        <v>2000000</v>
      </c>
      <c r="K65" s="247"/>
      <c r="L65" s="259"/>
      <c r="M65" s="295" t="s">
        <v>83</v>
      </c>
      <c r="N65" s="295" t="s">
        <v>94</v>
      </c>
      <c r="O65" s="127"/>
      <c r="P65" s="127"/>
      <c r="Q65" s="127"/>
      <c r="R65" s="127"/>
      <c r="S65" s="127"/>
      <c r="T65" s="127"/>
      <c r="U65" s="127"/>
      <c r="V65" s="128"/>
      <c r="W65" s="248">
        <f>SUM(K65:V65)+504630+587797+70393.33</f>
        <v>1162820.33</v>
      </c>
      <c r="X65" s="249">
        <f>J65-W65</f>
        <v>837179.66999999993</v>
      </c>
    </row>
    <row r="66" spans="1:24" ht="36.75" x14ac:dyDescent="0.25">
      <c r="A66" s="208"/>
      <c r="B66" s="296"/>
      <c r="C66" s="277"/>
      <c r="D66" s="277"/>
      <c r="E66" s="278"/>
      <c r="F66" s="279"/>
      <c r="G66" s="297"/>
      <c r="H66" s="281"/>
      <c r="I66" s="282"/>
      <c r="J66" s="283"/>
      <c r="K66" s="298"/>
      <c r="L66" s="299"/>
      <c r="M66" s="300"/>
      <c r="N66" s="300" t="s">
        <v>95</v>
      </c>
      <c r="O66" s="284"/>
      <c r="P66" s="284"/>
      <c r="Q66" s="284"/>
      <c r="R66" s="284"/>
      <c r="S66" s="284"/>
      <c r="T66" s="284"/>
      <c r="U66" s="284"/>
      <c r="V66" s="285"/>
      <c r="W66" s="286"/>
      <c r="X66" s="294"/>
    </row>
    <row r="67" spans="1:24" ht="15.75" thickBot="1" x14ac:dyDescent="0.3">
      <c r="A67" s="208"/>
      <c r="B67" s="59"/>
      <c r="C67" s="60"/>
      <c r="D67" s="60"/>
      <c r="E67" s="61"/>
      <c r="F67" s="62"/>
      <c r="G67" s="250"/>
      <c r="H67" s="64"/>
      <c r="I67" s="65"/>
      <c r="J67" s="66"/>
      <c r="K67" s="67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9"/>
      <c r="W67" s="70"/>
      <c r="X67" s="71"/>
    </row>
    <row r="68" spans="1:24" ht="39" thickBot="1" x14ac:dyDescent="0.3">
      <c r="A68" s="72" t="s">
        <v>64</v>
      </c>
      <c r="B68" s="169"/>
      <c r="C68" s="169"/>
      <c r="D68" s="170"/>
      <c r="E68" s="171"/>
      <c r="F68" s="252"/>
      <c r="G68" s="173">
        <f>SUM(G69)</f>
        <v>0</v>
      </c>
      <c r="H68" s="174">
        <f t="shared" ref="H68:X68" si="20">SUM(H69)</f>
        <v>0</v>
      </c>
      <c r="I68" s="175">
        <f t="shared" si="20"/>
        <v>0</v>
      </c>
      <c r="J68" s="176">
        <f t="shared" si="20"/>
        <v>0</v>
      </c>
      <c r="K68" s="174">
        <f t="shared" si="20"/>
        <v>0</v>
      </c>
      <c r="L68" s="177">
        <f t="shared" si="20"/>
        <v>0</v>
      </c>
      <c r="M68" s="177">
        <f t="shared" si="20"/>
        <v>0</v>
      </c>
      <c r="N68" s="177">
        <f t="shared" si="20"/>
        <v>0</v>
      </c>
      <c r="O68" s="177">
        <f t="shared" si="20"/>
        <v>0</v>
      </c>
      <c r="P68" s="177">
        <f t="shared" si="20"/>
        <v>0</v>
      </c>
      <c r="Q68" s="177">
        <f t="shared" si="20"/>
        <v>0</v>
      </c>
      <c r="R68" s="177">
        <f t="shared" si="20"/>
        <v>0</v>
      </c>
      <c r="S68" s="177">
        <f t="shared" si="20"/>
        <v>0</v>
      </c>
      <c r="T68" s="177">
        <f t="shared" si="20"/>
        <v>0</v>
      </c>
      <c r="U68" s="177">
        <f t="shared" si="20"/>
        <v>0</v>
      </c>
      <c r="V68" s="175">
        <f t="shared" si="20"/>
        <v>0</v>
      </c>
      <c r="W68" s="176">
        <f t="shared" si="20"/>
        <v>0</v>
      </c>
      <c r="X68" s="178">
        <f t="shared" si="20"/>
        <v>0</v>
      </c>
    </row>
    <row r="69" spans="1:24" ht="23.25" x14ac:dyDescent="0.25">
      <c r="A69" s="44" t="s">
        <v>65</v>
      </c>
      <c r="B69" s="45">
        <v>21</v>
      </c>
      <c r="C69" s="46">
        <v>472</v>
      </c>
      <c r="D69" s="46" t="s">
        <v>33</v>
      </c>
      <c r="E69" s="47"/>
      <c r="F69" s="48"/>
      <c r="G69" s="207">
        <v>0</v>
      </c>
      <c r="H69" s="100"/>
      <c r="I69" s="253"/>
      <c r="J69" s="52">
        <f>(G69+I69)-H69</f>
        <v>0</v>
      </c>
      <c r="K69" s="100"/>
      <c r="L69" s="101"/>
      <c r="M69" s="102"/>
      <c r="N69" s="102"/>
      <c r="O69" s="102"/>
      <c r="P69" s="102"/>
      <c r="Q69" s="102"/>
      <c r="R69" s="102"/>
      <c r="S69" s="102"/>
      <c r="T69" s="102"/>
      <c r="U69" s="102"/>
      <c r="V69" s="254"/>
      <c r="W69" s="56">
        <f>SUM(K69:V69)</f>
        <v>0</v>
      </c>
      <c r="X69" s="88">
        <f>J69-W69</f>
        <v>0</v>
      </c>
    </row>
    <row r="70" spans="1:24" ht="15.75" thickBot="1" x14ac:dyDescent="0.3">
      <c r="A70" s="208"/>
      <c r="B70" s="59"/>
      <c r="C70" s="60"/>
      <c r="D70" s="60"/>
      <c r="E70" s="61"/>
      <c r="F70" s="62"/>
      <c r="G70" s="255"/>
      <c r="H70" s="256"/>
      <c r="I70" s="257"/>
      <c r="J70" s="258"/>
      <c r="K70" s="67" t="s">
        <v>61</v>
      </c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9"/>
      <c r="W70" s="70"/>
      <c r="X70" s="71"/>
    </row>
    <row r="71" spans="1:24" ht="39" thickBot="1" x14ac:dyDescent="0.3">
      <c r="A71" s="72" t="s">
        <v>66</v>
      </c>
      <c r="B71" s="169"/>
      <c r="C71" s="169"/>
      <c r="D71" s="170"/>
      <c r="E71" s="171"/>
      <c r="F71" s="252"/>
      <c r="G71" s="173">
        <f>SUM(G72)</f>
        <v>0</v>
      </c>
      <c r="H71" s="174">
        <f t="shared" ref="H71:X71" si="21">SUM(H72)</f>
        <v>0</v>
      </c>
      <c r="I71" s="175">
        <f t="shared" si="21"/>
        <v>360000</v>
      </c>
      <c r="J71" s="176">
        <f t="shared" si="21"/>
        <v>360000</v>
      </c>
      <c r="K71" s="174">
        <f t="shared" si="21"/>
        <v>0</v>
      </c>
      <c r="L71" s="177">
        <f t="shared" si="21"/>
        <v>0</v>
      </c>
      <c r="M71" s="177">
        <f t="shared" si="21"/>
        <v>0</v>
      </c>
      <c r="N71" s="177">
        <f>SUM(N72)+348847.2</f>
        <v>348847.2</v>
      </c>
      <c r="O71" s="177">
        <f t="shared" si="21"/>
        <v>0</v>
      </c>
      <c r="P71" s="177">
        <f t="shared" si="21"/>
        <v>0</v>
      </c>
      <c r="Q71" s="177">
        <f t="shared" si="21"/>
        <v>0</v>
      </c>
      <c r="R71" s="177">
        <f t="shared" si="21"/>
        <v>0</v>
      </c>
      <c r="S71" s="177">
        <f t="shared" si="21"/>
        <v>0</v>
      </c>
      <c r="T71" s="177">
        <f t="shared" si="21"/>
        <v>0</v>
      </c>
      <c r="U71" s="177">
        <f t="shared" si="21"/>
        <v>0</v>
      </c>
      <c r="V71" s="175">
        <f t="shared" si="21"/>
        <v>0</v>
      </c>
      <c r="W71" s="176">
        <f t="shared" si="21"/>
        <v>348847.2</v>
      </c>
      <c r="X71" s="178">
        <f t="shared" si="21"/>
        <v>11152.799999999988</v>
      </c>
    </row>
    <row r="72" spans="1:24" ht="24.75" x14ac:dyDescent="0.25">
      <c r="A72" s="44" t="s">
        <v>67</v>
      </c>
      <c r="B72" s="45">
        <v>11</v>
      </c>
      <c r="C72" s="46">
        <v>472</v>
      </c>
      <c r="D72" s="46" t="s">
        <v>33</v>
      </c>
      <c r="E72" s="47"/>
      <c r="F72" s="48"/>
      <c r="G72" s="207">
        <v>0</v>
      </c>
      <c r="H72" s="100"/>
      <c r="I72" s="253">
        <v>360000</v>
      </c>
      <c r="J72" s="52">
        <f>(G72+I72)-H72</f>
        <v>360000</v>
      </c>
      <c r="K72" s="100"/>
      <c r="L72" s="101"/>
      <c r="M72" s="102"/>
      <c r="N72" s="322" t="s">
        <v>99</v>
      </c>
      <c r="O72" s="102"/>
      <c r="P72" s="102"/>
      <c r="Q72" s="102"/>
      <c r="R72" s="102"/>
      <c r="S72" s="102"/>
      <c r="T72" s="102"/>
      <c r="U72" s="102"/>
      <c r="V72" s="254"/>
      <c r="W72" s="56">
        <f>SUM(K72:V72)+348847.2</f>
        <v>348847.2</v>
      </c>
      <c r="X72" s="88">
        <f>J72-W72</f>
        <v>11152.799999999988</v>
      </c>
    </row>
    <row r="73" spans="1:24" ht="15.75" thickBot="1" x14ac:dyDescent="0.3">
      <c r="A73" s="208"/>
      <c r="B73" s="59"/>
      <c r="C73" s="60"/>
      <c r="D73" s="60"/>
      <c r="E73" s="61"/>
      <c r="F73" s="62"/>
      <c r="G73" s="255"/>
      <c r="H73" s="256"/>
      <c r="I73" s="257"/>
      <c r="J73" s="258"/>
      <c r="K73" s="67" t="s">
        <v>61</v>
      </c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9"/>
      <c r="W73" s="70"/>
      <c r="X73" s="71"/>
    </row>
    <row r="74" spans="1:24" ht="26.25" thickBot="1" x14ac:dyDescent="0.3">
      <c r="A74" s="72" t="s">
        <v>68</v>
      </c>
      <c r="B74" s="169"/>
      <c r="C74" s="169"/>
      <c r="D74" s="170"/>
      <c r="E74" s="171"/>
      <c r="F74" s="252"/>
      <c r="G74" s="173">
        <f>SUM(G75)</f>
        <v>0</v>
      </c>
      <c r="H74" s="174">
        <f t="shared" ref="H74:X74" si="22">SUM(H75)</f>
        <v>0</v>
      </c>
      <c r="I74" s="175">
        <f t="shared" si="22"/>
        <v>400000</v>
      </c>
      <c r="J74" s="176">
        <f t="shared" si="22"/>
        <v>400000</v>
      </c>
      <c r="K74" s="174">
        <f t="shared" si="22"/>
        <v>0</v>
      </c>
      <c r="L74" s="177">
        <f t="shared" si="22"/>
        <v>0</v>
      </c>
      <c r="M74" s="177">
        <f t="shared" si="22"/>
        <v>0</v>
      </c>
      <c r="N74" s="177">
        <f>SUM(N75)+398461.02</f>
        <v>398461.02</v>
      </c>
      <c r="O74" s="177">
        <f t="shared" si="22"/>
        <v>0</v>
      </c>
      <c r="P74" s="177">
        <f t="shared" si="22"/>
        <v>0</v>
      </c>
      <c r="Q74" s="177">
        <f t="shared" si="22"/>
        <v>0</v>
      </c>
      <c r="R74" s="177">
        <f t="shared" si="22"/>
        <v>0</v>
      </c>
      <c r="S74" s="177">
        <f t="shared" si="22"/>
        <v>0</v>
      </c>
      <c r="T74" s="177">
        <f t="shared" si="22"/>
        <v>0</v>
      </c>
      <c r="U74" s="177">
        <f t="shared" si="22"/>
        <v>0</v>
      </c>
      <c r="V74" s="175">
        <f t="shared" si="22"/>
        <v>0</v>
      </c>
      <c r="W74" s="176">
        <f t="shared" si="22"/>
        <v>398461.02</v>
      </c>
      <c r="X74" s="178">
        <f t="shared" si="22"/>
        <v>1538.9799999999814</v>
      </c>
    </row>
    <row r="75" spans="1:24" ht="24.75" x14ac:dyDescent="0.25">
      <c r="A75" s="44" t="s">
        <v>67</v>
      </c>
      <c r="B75" s="45">
        <v>11</v>
      </c>
      <c r="C75" s="46">
        <v>472</v>
      </c>
      <c r="D75" s="46" t="s">
        <v>33</v>
      </c>
      <c r="E75" s="47"/>
      <c r="F75" s="48"/>
      <c r="G75" s="207">
        <v>0</v>
      </c>
      <c r="H75" s="100"/>
      <c r="I75" s="253">
        <v>400000</v>
      </c>
      <c r="J75" s="52">
        <f>(G75+I75)-H75</f>
        <v>400000</v>
      </c>
      <c r="K75" s="100"/>
      <c r="L75" s="101"/>
      <c r="M75" s="102"/>
      <c r="N75" s="210" t="s">
        <v>100</v>
      </c>
      <c r="O75" s="102"/>
      <c r="P75" s="102"/>
      <c r="Q75" s="102"/>
      <c r="R75" s="102"/>
      <c r="S75" s="102"/>
      <c r="T75" s="102"/>
      <c r="U75" s="102"/>
      <c r="V75" s="254"/>
      <c r="W75" s="56">
        <f>SUM(K75:V75)+398461.02</f>
        <v>398461.02</v>
      </c>
      <c r="X75" s="88">
        <f>J75-W75</f>
        <v>1538.9799999999814</v>
      </c>
    </row>
    <row r="76" spans="1:24" ht="15.75" thickBot="1" x14ac:dyDescent="0.3">
      <c r="A76" s="208"/>
      <c r="B76" s="59"/>
      <c r="C76" s="60"/>
      <c r="D76" s="60"/>
      <c r="E76" s="61"/>
      <c r="F76" s="62"/>
      <c r="G76" s="255"/>
      <c r="H76" s="256"/>
      <c r="I76" s="257"/>
      <c r="J76" s="258"/>
      <c r="K76" s="67" t="s">
        <v>61</v>
      </c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9"/>
      <c r="W76" s="70"/>
      <c r="X76" s="71"/>
    </row>
    <row r="77" spans="1:24" ht="26.25" thickBot="1" x14ac:dyDescent="0.3">
      <c r="A77" s="72" t="s">
        <v>69</v>
      </c>
      <c r="B77" s="169"/>
      <c r="C77" s="169"/>
      <c r="D77" s="170"/>
      <c r="E77" s="171"/>
      <c r="F77" s="252"/>
      <c r="G77" s="173">
        <f>SUM(G78)</f>
        <v>0</v>
      </c>
      <c r="H77" s="174">
        <f t="shared" ref="H77:X77" si="23">SUM(H78)</f>
        <v>0</v>
      </c>
      <c r="I77" s="175">
        <f t="shared" si="23"/>
        <v>0</v>
      </c>
      <c r="J77" s="176">
        <f t="shared" si="23"/>
        <v>0</v>
      </c>
      <c r="K77" s="174">
        <f t="shared" si="23"/>
        <v>0</v>
      </c>
      <c r="L77" s="177">
        <f t="shared" si="23"/>
        <v>0</v>
      </c>
      <c r="M77" s="177">
        <f t="shared" si="23"/>
        <v>0</v>
      </c>
      <c r="N77" s="177">
        <f t="shared" si="23"/>
        <v>0</v>
      </c>
      <c r="O77" s="177">
        <f t="shared" si="23"/>
        <v>0</v>
      </c>
      <c r="P77" s="177">
        <f t="shared" si="23"/>
        <v>0</v>
      </c>
      <c r="Q77" s="177">
        <f t="shared" si="23"/>
        <v>0</v>
      </c>
      <c r="R77" s="177">
        <f t="shared" si="23"/>
        <v>0</v>
      </c>
      <c r="S77" s="177">
        <f t="shared" si="23"/>
        <v>0</v>
      </c>
      <c r="T77" s="177">
        <f t="shared" si="23"/>
        <v>0</v>
      </c>
      <c r="U77" s="177">
        <f t="shared" si="23"/>
        <v>0</v>
      </c>
      <c r="V77" s="175">
        <f t="shared" si="23"/>
        <v>0</v>
      </c>
      <c r="W77" s="176">
        <f t="shared" si="23"/>
        <v>0</v>
      </c>
      <c r="X77" s="178">
        <f t="shared" si="23"/>
        <v>0</v>
      </c>
    </row>
    <row r="78" spans="1:24" ht="23.25" x14ac:dyDescent="0.25">
      <c r="A78" s="44" t="s">
        <v>70</v>
      </c>
      <c r="B78" s="45">
        <v>21</v>
      </c>
      <c r="C78" s="46">
        <v>472</v>
      </c>
      <c r="D78" s="46" t="s">
        <v>33</v>
      </c>
      <c r="E78" s="47"/>
      <c r="F78" s="48"/>
      <c r="G78" s="207">
        <v>0</v>
      </c>
      <c r="H78" s="100"/>
      <c r="I78" s="253"/>
      <c r="J78" s="52">
        <f>(G78+I78)-H78</f>
        <v>0</v>
      </c>
      <c r="K78" s="100"/>
      <c r="L78" s="101"/>
      <c r="M78" s="102"/>
      <c r="N78" s="102"/>
      <c r="O78" s="102"/>
      <c r="P78" s="102"/>
      <c r="Q78" s="102"/>
      <c r="R78" s="102"/>
      <c r="S78" s="102"/>
      <c r="T78" s="102"/>
      <c r="U78" s="102"/>
      <c r="V78" s="254"/>
      <c r="W78" s="56">
        <f>SUM(K78:V78)</f>
        <v>0</v>
      </c>
      <c r="X78" s="88">
        <f>J78-W78</f>
        <v>0</v>
      </c>
    </row>
    <row r="79" spans="1:24" ht="15.75" thickBot="1" x14ac:dyDescent="0.3">
      <c r="A79" s="208"/>
      <c r="B79" s="59"/>
      <c r="C79" s="60"/>
      <c r="D79" s="60"/>
      <c r="E79" s="61"/>
      <c r="F79" s="62"/>
      <c r="G79" s="255"/>
      <c r="H79" s="256"/>
      <c r="I79" s="257"/>
      <c r="J79" s="258"/>
      <c r="K79" s="67" t="s">
        <v>61</v>
      </c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9"/>
      <c r="W79" s="70"/>
      <c r="X79" s="71"/>
    </row>
    <row r="80" spans="1:24" ht="54" customHeight="1" thickTop="1" thickBot="1" x14ac:dyDescent="0.35">
      <c r="A80" s="27" t="s">
        <v>91</v>
      </c>
      <c r="B80" s="330" t="s">
        <v>30</v>
      </c>
      <c r="C80" s="331"/>
      <c r="D80" s="331"/>
      <c r="E80" s="331"/>
      <c r="F80" s="332"/>
      <c r="G80" s="191">
        <f>SUM(G82:G82)</f>
        <v>3000000</v>
      </c>
      <c r="H80" s="192">
        <f>SUM(H82:H82)</f>
        <v>0</v>
      </c>
      <c r="I80" s="193">
        <f>SUM(I82:I82)</f>
        <v>0</v>
      </c>
      <c r="J80" s="194">
        <f>SUM(J82:J82)</f>
        <v>3000000</v>
      </c>
      <c r="K80" s="192">
        <f t="shared" ref="K80:X80" si="24">SUM(K82:K82)</f>
        <v>0</v>
      </c>
      <c r="L80" s="195">
        <f t="shared" si="24"/>
        <v>0</v>
      </c>
      <c r="M80" s="195">
        <f t="shared" si="24"/>
        <v>0</v>
      </c>
      <c r="N80" s="195">
        <f t="shared" si="24"/>
        <v>1000000</v>
      </c>
      <c r="O80" s="195">
        <f t="shared" si="24"/>
        <v>0</v>
      </c>
      <c r="P80" s="195">
        <f t="shared" si="24"/>
        <v>0</v>
      </c>
      <c r="Q80" s="195">
        <f t="shared" si="24"/>
        <v>0</v>
      </c>
      <c r="R80" s="195">
        <f t="shared" si="24"/>
        <v>0</v>
      </c>
      <c r="S80" s="195">
        <f t="shared" si="24"/>
        <v>0</v>
      </c>
      <c r="T80" s="195">
        <f t="shared" si="24"/>
        <v>0</v>
      </c>
      <c r="U80" s="195">
        <f t="shared" si="24"/>
        <v>0</v>
      </c>
      <c r="V80" s="193">
        <f t="shared" si="24"/>
        <v>0</v>
      </c>
      <c r="W80" s="194">
        <f>SUM(W82:W82)</f>
        <v>1000000</v>
      </c>
      <c r="X80" s="196">
        <f t="shared" si="24"/>
        <v>2000000</v>
      </c>
    </row>
    <row r="81" spans="1:24" ht="32.25" customHeight="1" thickTop="1" thickBot="1" x14ac:dyDescent="0.35">
      <c r="A81" s="260" t="s">
        <v>72</v>
      </c>
      <c r="B81" s="261"/>
      <c r="C81" s="261"/>
      <c r="D81" s="261"/>
      <c r="E81" s="261"/>
      <c r="F81" s="262"/>
      <c r="G81" s="263">
        <f>SUM(G82)</f>
        <v>3000000</v>
      </c>
      <c r="H81" s="264">
        <f t="shared" ref="H81:X81" si="25">SUM(H82)</f>
        <v>0</v>
      </c>
      <c r="I81" s="265">
        <f t="shared" si="25"/>
        <v>0</v>
      </c>
      <c r="J81" s="266">
        <f t="shared" si="25"/>
        <v>3000000</v>
      </c>
      <c r="K81" s="264">
        <f t="shared" si="25"/>
        <v>0</v>
      </c>
      <c r="L81" s="267">
        <f t="shared" si="25"/>
        <v>0</v>
      </c>
      <c r="M81" s="267">
        <f t="shared" si="25"/>
        <v>0</v>
      </c>
      <c r="N81" s="267">
        <f t="shared" si="25"/>
        <v>1000000</v>
      </c>
      <c r="O81" s="267">
        <f t="shared" si="25"/>
        <v>0</v>
      </c>
      <c r="P81" s="267">
        <f t="shared" si="25"/>
        <v>0</v>
      </c>
      <c r="Q81" s="267">
        <f t="shared" si="25"/>
        <v>0</v>
      </c>
      <c r="R81" s="267">
        <f t="shared" si="25"/>
        <v>0</v>
      </c>
      <c r="S81" s="267">
        <f t="shared" si="25"/>
        <v>0</v>
      </c>
      <c r="T81" s="267">
        <f t="shared" si="25"/>
        <v>0</v>
      </c>
      <c r="U81" s="267">
        <f t="shared" si="25"/>
        <v>0</v>
      </c>
      <c r="V81" s="265">
        <f t="shared" si="25"/>
        <v>0</v>
      </c>
      <c r="W81" s="266">
        <f t="shared" si="25"/>
        <v>1000000</v>
      </c>
      <c r="X81" s="268">
        <f t="shared" si="25"/>
        <v>2000000</v>
      </c>
    </row>
    <row r="82" spans="1:24" ht="23.25" x14ac:dyDescent="0.25">
      <c r="A82" s="269" t="s">
        <v>73</v>
      </c>
      <c r="B82" s="96">
        <v>11</v>
      </c>
      <c r="C82" s="96">
        <v>437</v>
      </c>
      <c r="D82" s="97" t="s">
        <v>33</v>
      </c>
      <c r="E82" s="98"/>
      <c r="F82" s="99"/>
      <c r="G82" s="49">
        <v>3000000</v>
      </c>
      <c r="H82" s="50"/>
      <c r="I82" s="51"/>
      <c r="J82" s="52">
        <f>G82-H82+I82</f>
        <v>3000000</v>
      </c>
      <c r="K82" s="209"/>
      <c r="L82" s="54"/>
      <c r="M82" s="54"/>
      <c r="N82" s="54">
        <v>1000000</v>
      </c>
      <c r="O82" s="54"/>
      <c r="P82" s="54"/>
      <c r="Q82" s="54"/>
      <c r="R82" s="54"/>
      <c r="S82" s="54"/>
      <c r="T82" s="54"/>
      <c r="U82" s="54"/>
      <c r="V82" s="55"/>
      <c r="W82" s="56">
        <f>SUM(K82:V82)</f>
        <v>1000000</v>
      </c>
      <c r="X82" s="57">
        <f>J82-W82</f>
        <v>2000000</v>
      </c>
    </row>
    <row r="83" spans="1:24" ht="15.75" thickBot="1" x14ac:dyDescent="0.3">
      <c r="A83" s="270"/>
      <c r="B83" s="271"/>
      <c r="C83" s="271"/>
      <c r="D83" s="272"/>
      <c r="E83" s="273"/>
      <c r="F83" s="274"/>
      <c r="G83" s="216"/>
      <c r="H83" s="217"/>
      <c r="I83" s="218"/>
      <c r="J83" s="219"/>
      <c r="K83" s="220"/>
      <c r="L83" s="221"/>
      <c r="M83" s="221"/>
      <c r="N83" s="221"/>
      <c r="O83" s="221"/>
      <c r="P83" s="221"/>
      <c r="Q83" s="221"/>
      <c r="R83" s="221"/>
      <c r="S83" s="222"/>
      <c r="T83" s="221"/>
      <c r="U83" s="221"/>
      <c r="V83" s="223"/>
      <c r="W83" s="224"/>
      <c r="X83" s="275"/>
    </row>
  </sheetData>
  <mergeCells count="13">
    <mergeCell ref="K6:W6"/>
    <mergeCell ref="A1:X1"/>
    <mergeCell ref="A2:X2"/>
    <mergeCell ref="A3:X3"/>
    <mergeCell ref="A4:X4"/>
    <mergeCell ref="A5:X5"/>
    <mergeCell ref="B80:F80"/>
    <mergeCell ref="B8:F8"/>
    <mergeCell ref="B9:F9"/>
    <mergeCell ref="A20:A22"/>
    <mergeCell ref="A33:A35"/>
    <mergeCell ref="B36:F36"/>
    <mergeCell ref="A54:A56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7169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716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topLeftCell="J34" zoomScaleNormal="100" zoomScaleSheetLayoutView="39" workbookViewId="0">
      <selection activeCell="A5" sqref="A5:X5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4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4" ht="16.5" thickBot="1" x14ac:dyDescent="0.3">
      <c r="A5" s="349" t="s">
        <v>112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4" ht="15.75" thickBot="1" x14ac:dyDescent="0.3">
      <c r="A6" s="1" t="s">
        <v>111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44.25" customHeight="1" x14ac:dyDescent="0.3">
      <c r="A7" s="6" t="s">
        <v>86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4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>SUM(G9+G36+G80)</f>
        <v>253949287</v>
      </c>
      <c r="H8" s="22">
        <f>SUM(H9+H36+H80)</f>
        <v>760000</v>
      </c>
      <c r="I8" s="23">
        <f t="shared" ref="I8:X8" si="0">SUM(I9+I36+I80)</f>
        <v>760000</v>
      </c>
      <c r="J8" s="24">
        <f t="shared" si="0"/>
        <v>253949287</v>
      </c>
      <c r="K8" s="22">
        <f t="shared" si="0"/>
        <v>13996830.4</v>
      </c>
      <c r="L8" s="25">
        <f t="shared" si="0"/>
        <v>16936662.34</v>
      </c>
      <c r="M8" s="25">
        <f t="shared" si="0"/>
        <v>11796360.789999999</v>
      </c>
      <c r="N8" s="25">
        <f t="shared" si="0"/>
        <v>23398723.329999998</v>
      </c>
      <c r="O8" s="25">
        <f t="shared" si="0"/>
        <v>17032886.41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71517847.269999996</v>
      </c>
      <c r="X8" s="26">
        <f t="shared" si="0"/>
        <v>182431439.72999999</v>
      </c>
    </row>
    <row r="9" spans="1:24" ht="54" thickTop="1" thickBot="1" x14ac:dyDescent="0.35">
      <c r="A9" s="27" t="s">
        <v>92</v>
      </c>
      <c r="B9" s="330" t="s">
        <v>30</v>
      </c>
      <c r="C9" s="331"/>
      <c r="D9" s="331"/>
      <c r="E9" s="331"/>
      <c r="F9" s="332"/>
      <c r="G9" s="28">
        <f>SUM(G10+G14+G18+G23+G28+G31)</f>
        <v>227987368</v>
      </c>
      <c r="H9" s="29">
        <f t="shared" ref="H9:X9" si="1">SUM(H10+H14+H18+H23+H28+H31)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16368487</v>
      </c>
      <c r="M9" s="32">
        <f t="shared" si="1"/>
        <v>10375373</v>
      </c>
      <c r="N9" s="32">
        <f t="shared" si="1"/>
        <v>19187130</v>
      </c>
      <c r="O9" s="32">
        <f t="shared" si="1"/>
        <v>16061847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63701208</v>
      </c>
      <c r="X9" s="33">
        <f t="shared" si="1"/>
        <v>164286160</v>
      </c>
    </row>
    <row r="10" spans="1:24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>SUM(L11:L11)+1600000</f>
        <v>4600000</v>
      </c>
      <c r="M10" s="42">
        <f t="shared" si="2"/>
        <v>4500000</v>
      </c>
      <c r="N10" s="42">
        <f>SUM(N11:N11)+359849</f>
        <v>3490833</v>
      </c>
      <c r="O10" s="42">
        <f t="shared" si="2"/>
        <v>2000000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16690833</v>
      </c>
      <c r="X10" s="43">
        <f t="shared" si="2"/>
        <v>20880974</v>
      </c>
    </row>
    <row r="11" spans="1:24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>
        <v>4500000</v>
      </c>
      <c r="N11" s="54">
        <v>3130984</v>
      </c>
      <c r="O11" s="54">
        <v>2000000</v>
      </c>
      <c r="P11" s="54"/>
      <c r="Q11" s="54"/>
      <c r="R11" s="54"/>
      <c r="S11" s="54"/>
      <c r="T11" s="54"/>
      <c r="U11" s="54"/>
      <c r="V11" s="55"/>
      <c r="W11" s="56">
        <f>SUM(K11:V11)+1600000+359849</f>
        <v>16690833</v>
      </c>
      <c r="X11" s="57">
        <f t="shared" ref="X11" si="3">J11-W11</f>
        <v>20880974</v>
      </c>
    </row>
    <row r="12" spans="1:24" ht="36" customHeight="1" x14ac:dyDescent="0.25">
      <c r="A12" s="89"/>
      <c r="B12" s="59"/>
      <c r="C12" s="277"/>
      <c r="D12" s="277"/>
      <c r="E12" s="278"/>
      <c r="F12" s="279"/>
      <c r="G12" s="280"/>
      <c r="H12" s="281"/>
      <c r="I12" s="282"/>
      <c r="J12" s="283"/>
      <c r="K12" s="281"/>
      <c r="L12" s="288" t="s">
        <v>80</v>
      </c>
      <c r="M12" s="284"/>
      <c r="N12" s="323" t="s">
        <v>102</v>
      </c>
      <c r="O12" s="284"/>
      <c r="P12" s="284"/>
      <c r="Q12" s="284"/>
      <c r="R12" s="284"/>
      <c r="S12" s="284"/>
      <c r="T12" s="284"/>
      <c r="U12" s="284"/>
      <c r="V12" s="285"/>
      <c r="W12" s="286"/>
      <c r="X12" s="287"/>
    </row>
    <row r="13" spans="1:24" ht="15.75" thickBot="1" x14ac:dyDescent="0.3">
      <c r="A13" s="58"/>
      <c r="B13" s="59"/>
      <c r="C13" s="60"/>
      <c r="D13" s="60"/>
      <c r="E13" s="61"/>
      <c r="F13" s="62"/>
      <c r="G13" s="63"/>
      <c r="H13" s="64"/>
      <c r="I13" s="65"/>
      <c r="J13" s="66"/>
      <c r="K13" s="67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  <c r="W13" s="70"/>
      <c r="X13" s="71"/>
    </row>
    <row r="14" spans="1:24" ht="39" thickBot="1" x14ac:dyDescent="0.3">
      <c r="A14" s="72" t="s">
        <v>34</v>
      </c>
      <c r="B14" s="73"/>
      <c r="C14" s="73"/>
      <c r="D14" s="73"/>
      <c r="E14" s="74"/>
      <c r="F14" s="75"/>
      <c r="G14" s="76">
        <f>SUM(G15:G15)</f>
        <v>32000000</v>
      </c>
      <c r="H14" s="77">
        <f t="shared" ref="H14:X14" si="4">SUM(H15:H15)</f>
        <v>0</v>
      </c>
      <c r="I14" s="78">
        <f t="shared" si="4"/>
        <v>0</v>
      </c>
      <c r="J14" s="79">
        <f t="shared" si="4"/>
        <v>32000000</v>
      </c>
      <c r="K14" s="77">
        <f t="shared" si="4"/>
        <v>1900000</v>
      </c>
      <c r="L14" s="80">
        <f>SUM(L15:L15)+1430320</f>
        <v>3430320</v>
      </c>
      <c r="M14" s="80">
        <f t="shared" si="4"/>
        <v>2666373</v>
      </c>
      <c r="N14" s="80">
        <f t="shared" si="4"/>
        <v>2666667</v>
      </c>
      <c r="O14" s="80">
        <f t="shared" si="4"/>
        <v>1800000</v>
      </c>
      <c r="P14" s="80">
        <f t="shared" si="4"/>
        <v>0</v>
      </c>
      <c r="Q14" s="80">
        <f t="shared" si="4"/>
        <v>0</v>
      </c>
      <c r="R14" s="80">
        <f t="shared" si="4"/>
        <v>0</v>
      </c>
      <c r="S14" s="80">
        <f t="shared" si="4"/>
        <v>0</v>
      </c>
      <c r="T14" s="80">
        <f t="shared" si="4"/>
        <v>0</v>
      </c>
      <c r="U14" s="80">
        <f t="shared" si="4"/>
        <v>0</v>
      </c>
      <c r="V14" s="78">
        <f t="shared" si="4"/>
        <v>0</v>
      </c>
      <c r="W14" s="79">
        <f t="shared" si="4"/>
        <v>12463360</v>
      </c>
      <c r="X14" s="81">
        <f t="shared" si="4"/>
        <v>19536640</v>
      </c>
    </row>
    <row r="15" spans="1:24" ht="23.25" x14ac:dyDescent="0.25">
      <c r="A15" s="44" t="s">
        <v>35</v>
      </c>
      <c r="B15" s="46">
        <v>11</v>
      </c>
      <c r="C15" s="46">
        <v>453</v>
      </c>
      <c r="D15" s="46" t="s">
        <v>33</v>
      </c>
      <c r="E15" s="47"/>
      <c r="F15" s="82"/>
      <c r="G15" s="49">
        <v>32000000</v>
      </c>
      <c r="H15" s="83"/>
      <c r="I15" s="82"/>
      <c r="J15" s="52">
        <f>(G15+I15)-H15</f>
        <v>32000000</v>
      </c>
      <c r="K15" s="84">
        <v>1900000</v>
      </c>
      <c r="L15" s="85">
        <v>2000000</v>
      </c>
      <c r="M15" s="86">
        <v>2666373</v>
      </c>
      <c r="N15" s="86">
        <v>2666667</v>
      </c>
      <c r="O15" s="86">
        <v>1800000</v>
      </c>
      <c r="P15" s="86"/>
      <c r="Q15" s="86"/>
      <c r="R15" s="86"/>
      <c r="S15" s="86"/>
      <c r="T15" s="86"/>
      <c r="U15" s="86"/>
      <c r="V15" s="87"/>
      <c r="W15" s="56">
        <f>SUM(K15:V15)+1430320</f>
        <v>12463360</v>
      </c>
      <c r="X15" s="88">
        <f>J15-W15</f>
        <v>19536640</v>
      </c>
    </row>
    <row r="16" spans="1:24" ht="32.25" customHeight="1" x14ac:dyDescent="0.25">
      <c r="A16" s="89"/>
      <c r="B16" s="60"/>
      <c r="C16" s="60"/>
      <c r="D16" s="60"/>
      <c r="E16" s="61"/>
      <c r="F16" s="91"/>
      <c r="G16" s="280"/>
      <c r="H16" s="289"/>
      <c r="I16" s="290"/>
      <c r="J16" s="283"/>
      <c r="K16" s="291"/>
      <c r="L16" s="288" t="s">
        <v>81</v>
      </c>
      <c r="M16" s="292"/>
      <c r="N16" s="292"/>
      <c r="O16" s="292"/>
      <c r="P16" s="292"/>
      <c r="Q16" s="292"/>
      <c r="R16" s="292"/>
      <c r="S16" s="292"/>
      <c r="T16" s="292"/>
      <c r="U16" s="292"/>
      <c r="V16" s="293"/>
      <c r="W16" s="286"/>
      <c r="X16" s="294"/>
    </row>
    <row r="17" spans="1:25" ht="15.75" thickBot="1" x14ac:dyDescent="0.3">
      <c r="A17" s="89"/>
      <c r="B17" s="59"/>
      <c r="C17" s="60"/>
      <c r="D17" s="60"/>
      <c r="E17" s="61"/>
      <c r="F17" s="62"/>
      <c r="G17" s="63"/>
      <c r="H17" s="90"/>
      <c r="I17" s="91"/>
      <c r="J17" s="66"/>
      <c r="K17" s="90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4"/>
      <c r="W17" s="70"/>
      <c r="X17" s="71"/>
    </row>
    <row r="18" spans="1:25" ht="26.25" thickBot="1" x14ac:dyDescent="0.3">
      <c r="A18" s="72" t="s">
        <v>36</v>
      </c>
      <c r="B18" s="73"/>
      <c r="C18" s="73"/>
      <c r="D18" s="73"/>
      <c r="E18" s="74"/>
      <c r="F18" s="75"/>
      <c r="G18" s="76">
        <f>SUM(G19:G21)</f>
        <v>31550000</v>
      </c>
      <c r="H18" s="77">
        <f t="shared" ref="H18:X18" si="5">SUM(H19:H21)</f>
        <v>0</v>
      </c>
      <c r="I18" s="78">
        <f t="shared" si="5"/>
        <v>0</v>
      </c>
      <c r="J18" s="79">
        <f t="shared" si="5"/>
        <v>31550000</v>
      </c>
      <c r="K18" s="77">
        <f t="shared" si="5"/>
        <v>2818653</v>
      </c>
      <c r="L18" s="80">
        <f t="shared" si="5"/>
        <v>2629167</v>
      </c>
      <c r="M18" s="80">
        <f t="shared" si="5"/>
        <v>2500000</v>
      </c>
      <c r="N18" s="80">
        <f t="shared" si="5"/>
        <v>2624167</v>
      </c>
      <c r="O18" s="80">
        <f t="shared" si="5"/>
        <v>2500000</v>
      </c>
      <c r="P18" s="80">
        <f t="shared" si="5"/>
        <v>0</v>
      </c>
      <c r="Q18" s="80">
        <f t="shared" si="5"/>
        <v>0</v>
      </c>
      <c r="R18" s="80">
        <f t="shared" si="5"/>
        <v>0</v>
      </c>
      <c r="S18" s="80">
        <f t="shared" si="5"/>
        <v>0</v>
      </c>
      <c r="T18" s="80">
        <f t="shared" si="5"/>
        <v>0</v>
      </c>
      <c r="U18" s="80">
        <f t="shared" si="5"/>
        <v>0</v>
      </c>
      <c r="V18" s="78">
        <f t="shared" si="5"/>
        <v>0</v>
      </c>
      <c r="W18" s="79">
        <f t="shared" si="5"/>
        <v>13071987</v>
      </c>
      <c r="X18" s="81">
        <f t="shared" si="5"/>
        <v>18478013</v>
      </c>
      <c r="Y18" s="95"/>
    </row>
    <row r="19" spans="1:25" ht="34.5" x14ac:dyDescent="0.25">
      <c r="A19" s="44" t="s">
        <v>37</v>
      </c>
      <c r="B19" s="96">
        <v>21</v>
      </c>
      <c r="C19" s="96">
        <v>453</v>
      </c>
      <c r="D19" s="97" t="s">
        <v>75</v>
      </c>
      <c r="E19" s="98"/>
      <c r="F19" s="99"/>
      <c r="G19" s="49">
        <v>25550000</v>
      </c>
      <c r="H19" s="50"/>
      <c r="I19" s="51"/>
      <c r="J19" s="52">
        <f>(G19+I19)-H19</f>
        <v>25550000</v>
      </c>
      <c r="K19" s="100">
        <v>1818653</v>
      </c>
      <c r="L19" s="101">
        <v>2129167</v>
      </c>
      <c r="M19" s="102">
        <v>2000000</v>
      </c>
      <c r="N19" s="102">
        <v>2124167</v>
      </c>
      <c r="O19" s="54">
        <v>2000000</v>
      </c>
      <c r="P19" s="54"/>
      <c r="Q19" s="54"/>
      <c r="R19" s="54"/>
      <c r="S19" s="54"/>
      <c r="T19" s="54"/>
      <c r="U19" s="54"/>
      <c r="V19" s="55"/>
      <c r="W19" s="56">
        <f>SUM(K19:V19)</f>
        <v>10071987</v>
      </c>
      <c r="X19" s="88">
        <f>J19-W19</f>
        <v>15478013</v>
      </c>
    </row>
    <row r="20" spans="1:25" ht="6.75" customHeight="1" x14ac:dyDescent="0.25">
      <c r="A20" s="335"/>
      <c r="B20" s="103"/>
      <c r="C20" s="103"/>
      <c r="D20" s="104"/>
      <c r="E20" s="105"/>
      <c r="F20" s="106"/>
      <c r="G20" s="107"/>
      <c r="H20" s="108"/>
      <c r="I20" s="109"/>
      <c r="J20" s="110"/>
      <c r="K20" s="108"/>
      <c r="L20" s="111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14"/>
      <c r="X20" s="115"/>
    </row>
    <row r="21" spans="1:25" x14ac:dyDescent="0.25">
      <c r="A21" s="336"/>
      <c r="B21" s="116">
        <v>21</v>
      </c>
      <c r="C21" s="116">
        <v>533</v>
      </c>
      <c r="D21" s="117" t="s">
        <v>75</v>
      </c>
      <c r="E21" s="118"/>
      <c r="F21" s="119"/>
      <c r="G21" s="120">
        <v>6000000</v>
      </c>
      <c r="H21" s="121"/>
      <c r="I21" s="122"/>
      <c r="J21" s="123">
        <f>(G21+I21)-H21</f>
        <v>6000000</v>
      </c>
      <c r="K21" s="124">
        <v>1000000</v>
      </c>
      <c r="L21" s="125">
        <v>500000</v>
      </c>
      <c r="M21" s="126">
        <v>500000</v>
      </c>
      <c r="N21" s="126">
        <v>500000</v>
      </c>
      <c r="O21" s="127">
        <v>500000</v>
      </c>
      <c r="P21" s="127"/>
      <c r="Q21" s="127"/>
      <c r="R21" s="127"/>
      <c r="S21" s="127"/>
      <c r="T21" s="127"/>
      <c r="U21" s="127"/>
      <c r="V21" s="128"/>
      <c r="W21" s="129">
        <f t="shared" ref="W21" si="6">SUM(K21:V21)</f>
        <v>3000000</v>
      </c>
      <c r="X21" s="130">
        <f>J21-W21</f>
        <v>3000000</v>
      </c>
    </row>
    <row r="22" spans="1:25" ht="15.75" thickBot="1" x14ac:dyDescent="0.3">
      <c r="A22" s="337"/>
      <c r="B22" s="131"/>
      <c r="C22" s="131"/>
      <c r="D22" s="132"/>
      <c r="E22" s="133"/>
      <c r="F22" s="134"/>
      <c r="G22" s="63"/>
      <c r="H22" s="64"/>
      <c r="I22" s="65"/>
      <c r="J22" s="66"/>
      <c r="K22" s="135"/>
      <c r="L22" s="136"/>
      <c r="M22" s="137"/>
      <c r="N22" s="137"/>
      <c r="O22" s="68"/>
      <c r="P22" s="68"/>
      <c r="Q22" s="68"/>
      <c r="R22" s="68"/>
      <c r="S22" s="68"/>
      <c r="T22" s="68"/>
      <c r="U22" s="68"/>
      <c r="V22" s="69"/>
      <c r="W22" s="70"/>
      <c r="X22" s="71"/>
    </row>
    <row r="23" spans="1:25" ht="26.25" thickBot="1" x14ac:dyDescent="0.3">
      <c r="A23" s="72" t="s">
        <v>38</v>
      </c>
      <c r="B23" s="73"/>
      <c r="C23" s="73"/>
      <c r="D23" s="73"/>
      <c r="E23" s="74"/>
      <c r="F23" s="75"/>
      <c r="G23" s="76">
        <f>SUM(G24:G26)</f>
        <v>3500000</v>
      </c>
      <c r="H23" s="77">
        <f t="shared" ref="H23:X23" si="7">SUM(H24:H26)</f>
        <v>0</v>
      </c>
      <c r="I23" s="78">
        <f t="shared" si="7"/>
        <v>0</v>
      </c>
      <c r="J23" s="79">
        <f t="shared" si="7"/>
        <v>3500000</v>
      </c>
      <c r="K23" s="77">
        <f t="shared" si="7"/>
        <v>500000</v>
      </c>
      <c r="L23" s="80">
        <f t="shared" si="7"/>
        <v>125000</v>
      </c>
      <c r="M23" s="80">
        <f t="shared" si="7"/>
        <v>125000</v>
      </c>
      <c r="N23" s="80">
        <f t="shared" si="7"/>
        <v>125000</v>
      </c>
      <c r="O23" s="80">
        <f t="shared" si="7"/>
        <v>125000</v>
      </c>
      <c r="P23" s="80">
        <f t="shared" si="7"/>
        <v>0</v>
      </c>
      <c r="Q23" s="80">
        <f t="shared" si="7"/>
        <v>0</v>
      </c>
      <c r="R23" s="80">
        <f t="shared" si="7"/>
        <v>0</v>
      </c>
      <c r="S23" s="80">
        <f t="shared" si="7"/>
        <v>0</v>
      </c>
      <c r="T23" s="80">
        <f t="shared" si="7"/>
        <v>0</v>
      </c>
      <c r="U23" s="80">
        <f t="shared" si="7"/>
        <v>0</v>
      </c>
      <c r="V23" s="78">
        <f t="shared" si="7"/>
        <v>0</v>
      </c>
      <c r="W23" s="79">
        <f t="shared" si="7"/>
        <v>1000000</v>
      </c>
      <c r="X23" s="81">
        <f t="shared" si="7"/>
        <v>2500000</v>
      </c>
    </row>
    <row r="24" spans="1:25" ht="23.25" x14ac:dyDescent="0.25">
      <c r="A24" s="44" t="s">
        <v>39</v>
      </c>
      <c r="B24" s="45">
        <v>11</v>
      </c>
      <c r="C24" s="46">
        <v>461</v>
      </c>
      <c r="D24" s="46" t="s">
        <v>33</v>
      </c>
      <c r="E24" s="47"/>
      <c r="F24" s="48"/>
      <c r="G24" s="49">
        <v>1500000</v>
      </c>
      <c r="H24" s="50"/>
      <c r="I24" s="51"/>
      <c r="J24" s="52">
        <f>(G24+I24)-H24</f>
        <v>1500000</v>
      </c>
      <c r="K24" s="50">
        <v>500000</v>
      </c>
      <c r="L24" s="53">
        <v>125000</v>
      </c>
      <c r="M24" s="54">
        <v>125000</v>
      </c>
      <c r="N24" s="54">
        <v>125000</v>
      </c>
      <c r="O24" s="54">
        <v>125000</v>
      </c>
      <c r="P24" s="54"/>
      <c r="Q24" s="54"/>
      <c r="R24" s="54"/>
      <c r="S24" s="54"/>
      <c r="T24" s="54"/>
      <c r="U24" s="54"/>
      <c r="V24" s="55"/>
      <c r="W24" s="56">
        <f>SUM(K24:V24)</f>
        <v>1000000</v>
      </c>
      <c r="X24" s="88">
        <f>J24-W24</f>
        <v>500000</v>
      </c>
    </row>
    <row r="25" spans="1:25" ht="6" customHeight="1" x14ac:dyDescent="0.25">
      <c r="A25" s="89"/>
      <c r="B25" s="138"/>
      <c r="C25" s="139"/>
      <c r="D25" s="139"/>
      <c r="E25" s="140"/>
      <c r="F25" s="141"/>
      <c r="G25" s="142"/>
      <c r="H25" s="143"/>
      <c r="I25" s="144"/>
      <c r="J25" s="145"/>
      <c r="K25" s="143"/>
      <c r="L25" s="146"/>
      <c r="M25" s="147"/>
      <c r="N25" s="147"/>
      <c r="O25" s="147"/>
      <c r="P25" s="147"/>
      <c r="Q25" s="147"/>
      <c r="R25" s="147"/>
      <c r="S25" s="147"/>
      <c r="T25" s="147"/>
      <c r="U25" s="147"/>
      <c r="V25" s="148"/>
      <c r="W25" s="149"/>
      <c r="X25" s="150"/>
    </row>
    <row r="26" spans="1:25" x14ac:dyDescent="0.25">
      <c r="A26" s="151"/>
      <c r="B26" s="152">
        <v>61</v>
      </c>
      <c r="C26" s="153">
        <v>461</v>
      </c>
      <c r="D26" s="153" t="s">
        <v>33</v>
      </c>
      <c r="E26" s="154" t="s">
        <v>40</v>
      </c>
      <c r="F26" s="155" t="s">
        <v>41</v>
      </c>
      <c r="G26" s="156">
        <v>2000000</v>
      </c>
      <c r="H26" s="157"/>
      <c r="I26" s="158"/>
      <c r="J26" s="159">
        <f>(G26+I26)-H26</f>
        <v>2000000</v>
      </c>
      <c r="K26" s="157"/>
      <c r="L26" s="160"/>
      <c r="M26" s="161"/>
      <c r="N26" s="161"/>
      <c r="O26" s="161"/>
      <c r="P26" s="161"/>
      <c r="Q26" s="161"/>
      <c r="R26" s="161"/>
      <c r="S26" s="161"/>
      <c r="T26" s="161"/>
      <c r="U26" s="161"/>
      <c r="V26" s="162"/>
      <c r="W26" s="163">
        <f t="shared" ref="W26" si="8">SUM(K26:V26)</f>
        <v>0</v>
      </c>
      <c r="X26" s="164">
        <f>J26-W26</f>
        <v>2000000</v>
      </c>
    </row>
    <row r="27" spans="1:25" ht="15.75" thickBot="1" x14ac:dyDescent="0.3">
      <c r="A27" s="165"/>
      <c r="B27" s="59"/>
      <c r="C27" s="60"/>
      <c r="D27" s="60"/>
      <c r="E27" s="61"/>
      <c r="F27" s="62"/>
      <c r="G27" s="63"/>
      <c r="H27" s="64"/>
      <c r="I27" s="65"/>
      <c r="J27" s="66"/>
      <c r="K27" s="64"/>
      <c r="L27" s="166"/>
      <c r="M27" s="68"/>
      <c r="N27" s="68"/>
      <c r="O27" s="68"/>
      <c r="P27" s="68"/>
      <c r="Q27" s="68"/>
      <c r="R27" s="68"/>
      <c r="S27" s="68"/>
      <c r="T27" s="68"/>
      <c r="U27" s="68"/>
      <c r="V27" s="69"/>
      <c r="W27" s="70"/>
      <c r="X27" s="71"/>
    </row>
    <row r="28" spans="1:25" ht="39" thickBot="1" x14ac:dyDescent="0.3">
      <c r="A28" s="72" t="s">
        <v>42</v>
      </c>
      <c r="B28" s="73"/>
      <c r="C28" s="73"/>
      <c r="D28" s="73"/>
      <c r="E28" s="74"/>
      <c r="F28" s="75"/>
      <c r="G28" s="76">
        <f>SUM(G29:G29)</f>
        <v>7000000</v>
      </c>
      <c r="H28" s="77"/>
      <c r="I28" s="78">
        <f t="shared" ref="I28:X28" si="9">SUM(I29:I29)</f>
        <v>0</v>
      </c>
      <c r="J28" s="79">
        <f t="shared" si="9"/>
        <v>7000000</v>
      </c>
      <c r="K28" s="167">
        <f t="shared" si="9"/>
        <v>583334</v>
      </c>
      <c r="L28" s="168">
        <f t="shared" si="9"/>
        <v>584000</v>
      </c>
      <c r="M28" s="80">
        <f t="shared" si="9"/>
        <v>584000</v>
      </c>
      <c r="N28" s="80">
        <f t="shared" si="9"/>
        <v>583333</v>
      </c>
      <c r="O28" s="80">
        <f t="shared" si="9"/>
        <v>583334</v>
      </c>
      <c r="P28" s="80">
        <f t="shared" si="9"/>
        <v>0</v>
      </c>
      <c r="Q28" s="80">
        <f t="shared" si="9"/>
        <v>0</v>
      </c>
      <c r="R28" s="80">
        <f t="shared" si="9"/>
        <v>0</v>
      </c>
      <c r="S28" s="80">
        <f t="shared" si="9"/>
        <v>0</v>
      </c>
      <c r="T28" s="80">
        <f t="shared" si="9"/>
        <v>0</v>
      </c>
      <c r="U28" s="80">
        <f t="shared" si="9"/>
        <v>0</v>
      </c>
      <c r="V28" s="78">
        <f t="shared" si="9"/>
        <v>0</v>
      </c>
      <c r="W28" s="79">
        <f>SUM(W29:W29)</f>
        <v>2918001</v>
      </c>
      <c r="X28" s="81">
        <f t="shared" si="9"/>
        <v>4081999</v>
      </c>
    </row>
    <row r="29" spans="1:25" ht="23.25" x14ac:dyDescent="0.25">
      <c r="A29" s="44" t="s">
        <v>43</v>
      </c>
      <c r="B29" s="45">
        <v>21</v>
      </c>
      <c r="C29" s="46">
        <v>461</v>
      </c>
      <c r="D29" s="46" t="s">
        <v>33</v>
      </c>
      <c r="E29" s="47"/>
      <c r="F29" s="48"/>
      <c r="G29" s="49">
        <v>7000000</v>
      </c>
      <c r="H29" s="50"/>
      <c r="I29" s="51"/>
      <c r="J29" s="52">
        <f>(G29+I29)-H29</f>
        <v>7000000</v>
      </c>
      <c r="K29" s="50">
        <v>583334</v>
      </c>
      <c r="L29" s="53">
        <v>584000</v>
      </c>
      <c r="M29" s="54">
        <v>584000</v>
      </c>
      <c r="N29" s="54">
        <v>583333</v>
      </c>
      <c r="O29" s="54">
        <v>583334</v>
      </c>
      <c r="P29" s="54"/>
      <c r="Q29" s="54"/>
      <c r="R29" s="54"/>
      <c r="S29" s="54"/>
      <c r="T29" s="54"/>
      <c r="U29" s="54"/>
      <c r="V29" s="55"/>
      <c r="W29" s="56">
        <f>SUM(K29:V29)</f>
        <v>2918001</v>
      </c>
      <c r="X29" s="88">
        <f>J29-W29</f>
        <v>4081999</v>
      </c>
    </row>
    <row r="30" spans="1:25" ht="15.75" thickBot="1" x14ac:dyDescent="0.3">
      <c r="A30" s="89"/>
      <c r="B30" s="59"/>
      <c r="C30" s="60"/>
      <c r="D30" s="60"/>
      <c r="E30" s="61"/>
      <c r="F30" s="62"/>
      <c r="G30" s="63"/>
      <c r="H30" s="64"/>
      <c r="I30" s="65"/>
      <c r="J30" s="66"/>
      <c r="K30" s="64"/>
      <c r="L30" s="16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/>
    </row>
    <row r="31" spans="1:25" ht="26.25" thickBot="1" x14ac:dyDescent="0.3">
      <c r="A31" s="72" t="s">
        <v>44</v>
      </c>
      <c r="B31" s="169"/>
      <c r="C31" s="170"/>
      <c r="D31" s="170"/>
      <c r="E31" s="171"/>
      <c r="F31" s="172"/>
      <c r="G31" s="173">
        <f>SUM(G32:G34)</f>
        <v>116365561</v>
      </c>
      <c r="H31" s="174">
        <f t="shared" ref="H31:X31" si="10">SUM(H32:H34)</f>
        <v>0</v>
      </c>
      <c r="I31" s="175">
        <f t="shared" si="10"/>
        <v>0</v>
      </c>
      <c r="J31" s="176">
        <f t="shared" si="10"/>
        <v>116365561</v>
      </c>
      <c r="K31" s="174">
        <f t="shared" si="10"/>
        <v>5450000</v>
      </c>
      <c r="L31" s="177">
        <f t="shared" si="10"/>
        <v>5000000</v>
      </c>
      <c r="M31" s="177">
        <f t="shared" si="10"/>
        <v>0</v>
      </c>
      <c r="N31" s="177">
        <f t="shared" si="10"/>
        <v>9697130</v>
      </c>
      <c r="O31" s="177">
        <f t="shared" si="10"/>
        <v>9053513</v>
      </c>
      <c r="P31" s="177">
        <f t="shared" si="10"/>
        <v>0</v>
      </c>
      <c r="Q31" s="177">
        <f t="shared" si="10"/>
        <v>0</v>
      </c>
      <c r="R31" s="177">
        <f t="shared" si="10"/>
        <v>0</v>
      </c>
      <c r="S31" s="177">
        <f t="shared" si="10"/>
        <v>0</v>
      </c>
      <c r="T31" s="177">
        <f t="shared" si="10"/>
        <v>0</v>
      </c>
      <c r="U31" s="177">
        <f t="shared" si="10"/>
        <v>0</v>
      </c>
      <c r="V31" s="175">
        <f t="shared" si="10"/>
        <v>0</v>
      </c>
      <c r="W31" s="176">
        <f t="shared" si="10"/>
        <v>17557027</v>
      </c>
      <c r="X31" s="178">
        <f t="shared" si="10"/>
        <v>98808534</v>
      </c>
    </row>
    <row r="32" spans="1:25" ht="23.25" x14ac:dyDescent="0.25">
      <c r="A32" s="179" t="s">
        <v>45</v>
      </c>
      <c r="B32" s="59">
        <v>21</v>
      </c>
      <c r="C32" s="60">
        <v>453</v>
      </c>
      <c r="D32" s="60" t="s">
        <v>33</v>
      </c>
      <c r="E32" s="61"/>
      <c r="F32" s="62"/>
      <c r="G32" s="63">
        <v>43723397</v>
      </c>
      <c r="H32" s="64"/>
      <c r="I32" s="65"/>
      <c r="J32" s="66">
        <f>(G32+I32)-H32</f>
        <v>43723397</v>
      </c>
      <c r="K32" s="135">
        <v>3000000</v>
      </c>
      <c r="L32" s="136">
        <v>2000000</v>
      </c>
      <c r="M32" s="68"/>
      <c r="N32" s="68">
        <v>3643616</v>
      </c>
      <c r="O32" s="68">
        <v>3000000</v>
      </c>
      <c r="P32" s="68"/>
      <c r="Q32" s="68"/>
      <c r="R32" s="68"/>
      <c r="S32" s="68"/>
      <c r="T32" s="68"/>
      <c r="U32" s="68"/>
      <c r="V32" s="69"/>
      <c r="W32" s="70"/>
      <c r="X32" s="71">
        <f>J32-W32</f>
        <v>43723397</v>
      </c>
    </row>
    <row r="33" spans="1:24" ht="6" customHeight="1" x14ac:dyDescent="0.25">
      <c r="A33" s="338"/>
      <c r="B33" s="180"/>
      <c r="C33" s="181"/>
      <c r="D33" s="181"/>
      <c r="E33" s="182"/>
      <c r="F33" s="183"/>
      <c r="G33" s="107"/>
      <c r="H33" s="108"/>
      <c r="I33" s="109"/>
      <c r="J33" s="110"/>
      <c r="K33" s="184"/>
      <c r="L33" s="111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114"/>
      <c r="X33" s="115"/>
    </row>
    <row r="34" spans="1:24" x14ac:dyDescent="0.25">
      <c r="A34" s="336"/>
      <c r="B34" s="185">
        <v>21</v>
      </c>
      <c r="C34" s="186">
        <v>533</v>
      </c>
      <c r="D34" s="186" t="s">
        <v>33</v>
      </c>
      <c r="E34" s="187"/>
      <c r="F34" s="188"/>
      <c r="G34" s="120">
        <v>72642164</v>
      </c>
      <c r="H34" s="121"/>
      <c r="I34" s="122"/>
      <c r="J34" s="123">
        <f>(G34+I34)-H34</f>
        <v>72642164</v>
      </c>
      <c r="K34" s="124">
        <v>2450000</v>
      </c>
      <c r="L34" s="125">
        <v>3000000</v>
      </c>
      <c r="M34" s="127"/>
      <c r="N34" s="127">
        <v>6053514</v>
      </c>
      <c r="O34" s="127">
        <v>6053513</v>
      </c>
      <c r="P34" s="127"/>
      <c r="Q34" s="127"/>
      <c r="R34" s="127"/>
      <c r="S34" s="127"/>
      <c r="T34" s="127"/>
      <c r="U34" s="127"/>
      <c r="V34" s="128"/>
      <c r="W34" s="129">
        <f>SUM(K34:V34)</f>
        <v>17557027</v>
      </c>
      <c r="X34" s="130">
        <f>J34-W34</f>
        <v>55085137</v>
      </c>
    </row>
    <row r="35" spans="1:24" ht="15.75" thickBot="1" x14ac:dyDescent="0.3">
      <c r="A35" s="339"/>
      <c r="B35" s="59"/>
      <c r="C35" s="60"/>
      <c r="D35" s="60"/>
      <c r="E35" s="61"/>
      <c r="F35" s="62"/>
      <c r="G35" s="63"/>
      <c r="H35" s="64"/>
      <c r="I35" s="65"/>
      <c r="J35" s="66"/>
      <c r="K35" s="64"/>
      <c r="L35" s="166"/>
      <c r="M35" s="68"/>
      <c r="N35" s="68"/>
      <c r="O35" s="68"/>
      <c r="P35" s="189"/>
      <c r="Q35" s="68"/>
      <c r="R35" s="68"/>
      <c r="S35" s="68"/>
      <c r="T35" s="68"/>
      <c r="U35" s="68"/>
      <c r="V35" s="69"/>
      <c r="W35" s="70"/>
      <c r="X35" s="71"/>
    </row>
    <row r="36" spans="1:24" ht="63.75" customHeight="1" thickTop="1" thickBot="1" x14ac:dyDescent="0.35">
      <c r="A36" s="190" t="s">
        <v>90</v>
      </c>
      <c r="B36" s="340" t="s">
        <v>30</v>
      </c>
      <c r="C36" s="341"/>
      <c r="D36" s="341"/>
      <c r="E36" s="341"/>
      <c r="F36" s="342"/>
      <c r="G36" s="191">
        <f>SUM(G37+G40+G43+G46+G49+G52+G57+G62+G68+G71+G77+G74)</f>
        <v>22961919</v>
      </c>
      <c r="H36" s="192">
        <f t="shared" ref="H36:X36" si="11">SUM(H37+H40+H43+H46+H49+H52+H57+H62+H68+H71+H77+H74)</f>
        <v>760000</v>
      </c>
      <c r="I36" s="193">
        <f t="shared" si="11"/>
        <v>760000</v>
      </c>
      <c r="J36" s="194">
        <f t="shared" si="11"/>
        <v>22961919</v>
      </c>
      <c r="K36" s="192">
        <f t="shared" si="11"/>
        <v>644843.4</v>
      </c>
      <c r="L36" s="195">
        <f t="shared" si="11"/>
        <v>568175.34</v>
      </c>
      <c r="M36" s="195">
        <f t="shared" si="11"/>
        <v>1420987.79</v>
      </c>
      <c r="N36" s="195">
        <f t="shared" si="11"/>
        <v>3211593.33</v>
      </c>
      <c r="O36" s="195">
        <f t="shared" si="11"/>
        <v>721039.41</v>
      </c>
      <c r="P36" s="195">
        <f t="shared" si="11"/>
        <v>0</v>
      </c>
      <c r="Q36" s="195">
        <f t="shared" si="11"/>
        <v>0</v>
      </c>
      <c r="R36" s="195">
        <f t="shared" si="11"/>
        <v>0</v>
      </c>
      <c r="S36" s="195">
        <f t="shared" si="11"/>
        <v>0</v>
      </c>
      <c r="T36" s="195">
        <f t="shared" si="11"/>
        <v>0</v>
      </c>
      <c r="U36" s="195">
        <f t="shared" si="11"/>
        <v>0</v>
      </c>
      <c r="V36" s="193">
        <f t="shared" si="11"/>
        <v>0</v>
      </c>
      <c r="W36" s="194">
        <f t="shared" si="11"/>
        <v>6566639.2699999996</v>
      </c>
      <c r="X36" s="196">
        <f t="shared" si="11"/>
        <v>16395279.73</v>
      </c>
    </row>
    <row r="37" spans="1:24" ht="27" thickTop="1" thickBot="1" x14ac:dyDescent="0.3">
      <c r="A37" s="34" t="s">
        <v>47</v>
      </c>
      <c r="B37" s="197"/>
      <c r="C37" s="198"/>
      <c r="D37" s="198"/>
      <c r="E37" s="199"/>
      <c r="F37" s="200"/>
      <c r="G37" s="201">
        <f>SUM(G38)</f>
        <v>3350000</v>
      </c>
      <c r="H37" s="202">
        <f t="shared" ref="H37:X37" si="12">SUM(H38)</f>
        <v>0</v>
      </c>
      <c r="I37" s="203">
        <f t="shared" si="12"/>
        <v>0</v>
      </c>
      <c r="J37" s="204">
        <f t="shared" si="12"/>
        <v>3350000</v>
      </c>
      <c r="K37" s="202">
        <f t="shared" si="12"/>
        <v>194455.4</v>
      </c>
      <c r="L37" s="205">
        <f t="shared" si="12"/>
        <v>194397.34</v>
      </c>
      <c r="M37" s="205">
        <f t="shared" si="12"/>
        <v>189690.79</v>
      </c>
      <c r="N37" s="205">
        <f t="shared" si="12"/>
        <v>194690.79</v>
      </c>
      <c r="O37" s="205">
        <f t="shared" si="12"/>
        <v>199485.41</v>
      </c>
      <c r="P37" s="205">
        <f t="shared" si="12"/>
        <v>0</v>
      </c>
      <c r="Q37" s="205">
        <f t="shared" si="12"/>
        <v>0</v>
      </c>
      <c r="R37" s="205">
        <f t="shared" si="12"/>
        <v>0</v>
      </c>
      <c r="S37" s="205">
        <f t="shared" si="12"/>
        <v>0</v>
      </c>
      <c r="T37" s="205">
        <f t="shared" si="12"/>
        <v>0</v>
      </c>
      <c r="U37" s="205">
        <f t="shared" si="12"/>
        <v>0</v>
      </c>
      <c r="V37" s="203">
        <f t="shared" si="12"/>
        <v>0</v>
      </c>
      <c r="W37" s="204">
        <f t="shared" si="12"/>
        <v>972719.7300000001</v>
      </c>
      <c r="X37" s="206">
        <f t="shared" si="12"/>
        <v>2377280.27</v>
      </c>
    </row>
    <row r="38" spans="1:24" ht="34.5" x14ac:dyDescent="0.25">
      <c r="A38" s="44" t="s">
        <v>48</v>
      </c>
      <c r="B38" s="45">
        <v>11</v>
      </c>
      <c r="C38" s="46">
        <v>435</v>
      </c>
      <c r="D38" s="46" t="s">
        <v>33</v>
      </c>
      <c r="E38" s="47"/>
      <c r="F38" s="48"/>
      <c r="G38" s="207">
        <v>3350000</v>
      </c>
      <c r="H38" s="50"/>
      <c r="I38" s="51"/>
      <c r="J38" s="52">
        <f>(G38+I38)-H38</f>
        <v>3350000</v>
      </c>
      <c r="K38" s="50">
        <v>194455.4</v>
      </c>
      <c r="L38" s="53">
        <v>194397.34</v>
      </c>
      <c r="M38" s="54">
        <v>189690.79</v>
      </c>
      <c r="N38" s="54">
        <v>194690.79</v>
      </c>
      <c r="O38" s="54">
        <v>199485.41</v>
      </c>
      <c r="P38" s="54"/>
      <c r="Q38" s="54"/>
      <c r="R38" s="54"/>
      <c r="S38" s="54"/>
      <c r="T38" s="54"/>
      <c r="U38" s="54"/>
      <c r="V38" s="55"/>
      <c r="W38" s="56">
        <f>SUM(K38:V38)</f>
        <v>972719.7300000001</v>
      </c>
      <c r="X38" s="88">
        <f>J38-W38</f>
        <v>2377280.27</v>
      </c>
    </row>
    <row r="39" spans="1:24" ht="15.75" thickBot="1" x14ac:dyDescent="0.3">
      <c r="A39" s="208"/>
      <c r="B39" s="59"/>
      <c r="C39" s="60"/>
      <c r="D39" s="60"/>
      <c r="E39" s="61"/>
      <c r="F39" s="62"/>
      <c r="G39" s="63"/>
      <c r="H39" s="64"/>
      <c r="I39" s="65"/>
      <c r="J39" s="66"/>
      <c r="K39" s="67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9"/>
      <c r="W39" s="70"/>
      <c r="X39" s="71"/>
    </row>
    <row r="40" spans="1:24" ht="26.25" thickBot="1" x14ac:dyDescent="0.3">
      <c r="A40" s="72" t="s">
        <v>49</v>
      </c>
      <c r="B40" s="169"/>
      <c r="C40" s="170"/>
      <c r="D40" s="170"/>
      <c r="E40" s="171"/>
      <c r="F40" s="172"/>
      <c r="G40" s="173">
        <f t="shared" ref="G40:X40" si="13">SUM(G41:G41)</f>
        <v>500000</v>
      </c>
      <c r="H40" s="174">
        <f t="shared" si="13"/>
        <v>0</v>
      </c>
      <c r="I40" s="175">
        <f t="shared" si="13"/>
        <v>0</v>
      </c>
      <c r="J40" s="176">
        <f t="shared" si="13"/>
        <v>500000</v>
      </c>
      <c r="K40" s="174">
        <f t="shared" si="13"/>
        <v>0</v>
      </c>
      <c r="L40" s="177">
        <f t="shared" si="13"/>
        <v>0</v>
      </c>
      <c r="M40" s="177">
        <f t="shared" si="13"/>
        <v>0</v>
      </c>
      <c r="N40" s="177">
        <f t="shared" si="13"/>
        <v>0</v>
      </c>
      <c r="O40" s="177">
        <f t="shared" si="13"/>
        <v>0</v>
      </c>
      <c r="P40" s="177">
        <f t="shared" si="13"/>
        <v>0</v>
      </c>
      <c r="Q40" s="177">
        <f t="shared" si="13"/>
        <v>0</v>
      </c>
      <c r="R40" s="177">
        <f t="shared" si="13"/>
        <v>0</v>
      </c>
      <c r="S40" s="177">
        <f t="shared" si="13"/>
        <v>0</v>
      </c>
      <c r="T40" s="177">
        <f t="shared" si="13"/>
        <v>0</v>
      </c>
      <c r="U40" s="177">
        <f t="shared" si="13"/>
        <v>0</v>
      </c>
      <c r="V40" s="175">
        <f t="shared" si="13"/>
        <v>0</v>
      </c>
      <c r="W40" s="176">
        <f t="shared" si="13"/>
        <v>0</v>
      </c>
      <c r="X40" s="178">
        <f t="shared" si="13"/>
        <v>500000</v>
      </c>
    </row>
    <row r="41" spans="1:24" ht="23.25" x14ac:dyDescent="0.25">
      <c r="A41" s="44" t="s">
        <v>50</v>
      </c>
      <c r="B41" s="45">
        <v>11</v>
      </c>
      <c r="C41" s="46">
        <v>435</v>
      </c>
      <c r="D41" s="46" t="s">
        <v>33</v>
      </c>
      <c r="E41" s="47"/>
      <c r="F41" s="48"/>
      <c r="G41" s="207">
        <v>500000</v>
      </c>
      <c r="H41" s="50"/>
      <c r="I41" s="51"/>
      <c r="J41" s="52">
        <f>(G41+I41)-H41</f>
        <v>500000</v>
      </c>
      <c r="K41" s="50"/>
      <c r="L41" s="53"/>
      <c r="M41" s="54"/>
      <c r="N41" s="54"/>
      <c r="O41" s="54"/>
      <c r="P41" s="54"/>
      <c r="Q41" s="54"/>
      <c r="R41" s="54"/>
      <c r="S41" s="54"/>
      <c r="T41" s="54"/>
      <c r="U41" s="54"/>
      <c r="V41" s="55"/>
      <c r="W41" s="56">
        <f>SUM(K41:V41)</f>
        <v>0</v>
      </c>
      <c r="X41" s="88">
        <f>J41-W41</f>
        <v>500000</v>
      </c>
    </row>
    <row r="42" spans="1:24" ht="15.75" thickBot="1" x14ac:dyDescent="0.3">
      <c r="A42" s="89"/>
      <c r="B42" s="59"/>
      <c r="C42" s="60"/>
      <c r="D42" s="60"/>
      <c r="E42" s="61"/>
      <c r="F42" s="62"/>
      <c r="G42" s="63"/>
      <c r="H42" s="64"/>
      <c r="I42" s="65"/>
      <c r="J42" s="66"/>
      <c r="K42" s="67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70"/>
      <c r="X42" s="71"/>
    </row>
    <row r="43" spans="1:24" ht="26.25" thickBot="1" x14ac:dyDescent="0.3">
      <c r="A43" s="72" t="s">
        <v>51</v>
      </c>
      <c r="B43" s="169"/>
      <c r="C43" s="170"/>
      <c r="D43" s="170"/>
      <c r="E43" s="171"/>
      <c r="F43" s="172"/>
      <c r="G43" s="173">
        <f>SUM(G44)</f>
        <v>584700</v>
      </c>
      <c r="H43" s="174">
        <f t="shared" ref="H43:X43" si="14">SUM(H44)</f>
        <v>0</v>
      </c>
      <c r="I43" s="175">
        <f t="shared" si="14"/>
        <v>0</v>
      </c>
      <c r="J43" s="176">
        <f t="shared" si="14"/>
        <v>584700</v>
      </c>
      <c r="K43" s="174">
        <f t="shared" si="14"/>
        <v>0</v>
      </c>
      <c r="L43" s="177">
        <f t="shared" si="14"/>
        <v>0</v>
      </c>
      <c r="M43" s="177">
        <f t="shared" si="14"/>
        <v>0</v>
      </c>
      <c r="N43" s="177">
        <f t="shared" si="14"/>
        <v>0</v>
      </c>
      <c r="O43" s="177">
        <f t="shared" si="14"/>
        <v>0</v>
      </c>
      <c r="P43" s="177">
        <f t="shared" si="14"/>
        <v>0</v>
      </c>
      <c r="Q43" s="177">
        <f t="shared" si="14"/>
        <v>0</v>
      </c>
      <c r="R43" s="177">
        <f t="shared" si="14"/>
        <v>0</v>
      </c>
      <c r="S43" s="177">
        <f t="shared" si="14"/>
        <v>0</v>
      </c>
      <c r="T43" s="177">
        <f t="shared" si="14"/>
        <v>0</v>
      </c>
      <c r="U43" s="177">
        <f t="shared" si="14"/>
        <v>0</v>
      </c>
      <c r="V43" s="175">
        <f t="shared" si="14"/>
        <v>0</v>
      </c>
      <c r="W43" s="176">
        <f t="shared" si="14"/>
        <v>0</v>
      </c>
      <c r="X43" s="178">
        <f t="shared" si="14"/>
        <v>584700</v>
      </c>
    </row>
    <row r="44" spans="1:24" ht="23.25" x14ac:dyDescent="0.25">
      <c r="A44" s="44" t="s">
        <v>52</v>
      </c>
      <c r="B44" s="45">
        <v>11</v>
      </c>
      <c r="C44" s="46">
        <v>472</v>
      </c>
      <c r="D44" s="46" t="s">
        <v>33</v>
      </c>
      <c r="E44" s="47"/>
      <c r="F44" s="48"/>
      <c r="G44" s="207">
        <v>584700</v>
      </c>
      <c r="H44" s="50"/>
      <c r="I44" s="51"/>
      <c r="J44" s="52">
        <f>(G44+I44)-H44</f>
        <v>584700</v>
      </c>
      <c r="K44" s="209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5"/>
      <c r="W44" s="56">
        <f>SUM(K44:V44)</f>
        <v>0</v>
      </c>
      <c r="X44" s="88">
        <f>J44-W44</f>
        <v>584700</v>
      </c>
    </row>
    <row r="45" spans="1:24" ht="15.75" thickBot="1" x14ac:dyDescent="0.3">
      <c r="A45" s="208"/>
      <c r="B45" s="59"/>
      <c r="C45" s="60"/>
      <c r="D45" s="60"/>
      <c r="E45" s="61"/>
      <c r="F45" s="62"/>
      <c r="G45" s="63"/>
      <c r="H45" s="64"/>
      <c r="I45" s="65"/>
      <c r="J45" s="66"/>
      <c r="K45" s="67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9"/>
      <c r="W45" s="70"/>
      <c r="X45" s="71"/>
    </row>
    <row r="46" spans="1:24" ht="26.25" thickBot="1" x14ac:dyDescent="0.3">
      <c r="A46" s="72" t="s">
        <v>53</v>
      </c>
      <c r="B46" s="169"/>
      <c r="C46" s="170"/>
      <c r="D46" s="170"/>
      <c r="E46" s="171"/>
      <c r="F46" s="172"/>
      <c r="G46" s="173">
        <f>SUM(G47)</f>
        <v>2000000</v>
      </c>
      <c r="H46" s="174">
        <f t="shared" ref="H46:X46" si="15">SUM(H47)</f>
        <v>0</v>
      </c>
      <c r="I46" s="175">
        <f t="shared" si="15"/>
        <v>0</v>
      </c>
      <c r="J46" s="176">
        <f t="shared" si="15"/>
        <v>2000000</v>
      </c>
      <c r="K46" s="174">
        <f t="shared" si="15"/>
        <v>250388</v>
      </c>
      <c r="L46" s="177">
        <f t="shared" si="15"/>
        <v>173778</v>
      </c>
      <c r="M46" s="177">
        <f t="shared" si="15"/>
        <v>166667</v>
      </c>
      <c r="N46" s="177">
        <f t="shared" si="15"/>
        <v>170907</v>
      </c>
      <c r="O46" s="177">
        <f t="shared" si="15"/>
        <v>166666</v>
      </c>
      <c r="P46" s="177">
        <f t="shared" si="15"/>
        <v>0</v>
      </c>
      <c r="Q46" s="177">
        <f t="shared" si="15"/>
        <v>0</v>
      </c>
      <c r="R46" s="177">
        <f t="shared" si="15"/>
        <v>0</v>
      </c>
      <c r="S46" s="177">
        <f t="shared" si="15"/>
        <v>0</v>
      </c>
      <c r="T46" s="177">
        <f t="shared" si="15"/>
        <v>0</v>
      </c>
      <c r="U46" s="177">
        <f t="shared" si="15"/>
        <v>0</v>
      </c>
      <c r="V46" s="175">
        <f t="shared" si="15"/>
        <v>0</v>
      </c>
      <c r="W46" s="176">
        <f t="shared" si="15"/>
        <v>928406</v>
      </c>
      <c r="X46" s="178">
        <f t="shared" si="15"/>
        <v>1071594</v>
      </c>
    </row>
    <row r="47" spans="1:24" ht="34.5" x14ac:dyDescent="0.25">
      <c r="A47" s="44" t="s">
        <v>54</v>
      </c>
      <c r="B47" s="45">
        <v>11</v>
      </c>
      <c r="C47" s="46">
        <v>472</v>
      </c>
      <c r="D47" s="46" t="s">
        <v>33</v>
      </c>
      <c r="E47" s="47"/>
      <c r="F47" s="48"/>
      <c r="G47" s="207">
        <v>2000000</v>
      </c>
      <c r="H47" s="50"/>
      <c r="I47" s="51"/>
      <c r="J47" s="52">
        <f>(G47+I47)-H47</f>
        <v>2000000</v>
      </c>
      <c r="K47" s="50">
        <v>250388</v>
      </c>
      <c r="L47" s="53">
        <v>173778</v>
      </c>
      <c r="M47" s="54">
        <v>166667</v>
      </c>
      <c r="N47" s="54">
        <v>170907</v>
      </c>
      <c r="O47" s="54">
        <v>166666</v>
      </c>
      <c r="P47" s="54"/>
      <c r="Q47" s="54"/>
      <c r="R47" s="54"/>
      <c r="S47" s="54"/>
      <c r="T47" s="210"/>
      <c r="U47" s="210"/>
      <c r="V47" s="55"/>
      <c r="W47" s="56">
        <f>SUM(K47:V47)</f>
        <v>928406</v>
      </c>
      <c r="X47" s="88">
        <f>J47-W47</f>
        <v>1071594</v>
      </c>
    </row>
    <row r="48" spans="1:24" ht="15.75" thickBot="1" x14ac:dyDescent="0.3">
      <c r="A48" s="211"/>
      <c r="B48" s="212"/>
      <c r="C48" s="213"/>
      <c r="D48" s="213"/>
      <c r="E48" s="214"/>
      <c r="F48" s="215"/>
      <c r="G48" s="216"/>
      <c r="H48" s="217"/>
      <c r="I48" s="218"/>
      <c r="J48" s="219"/>
      <c r="K48" s="220"/>
      <c r="L48" s="221"/>
      <c r="M48" s="221"/>
      <c r="N48" s="221"/>
      <c r="O48" s="221"/>
      <c r="P48" s="221"/>
      <c r="Q48" s="221"/>
      <c r="R48" s="221"/>
      <c r="S48" s="221"/>
      <c r="T48" s="222"/>
      <c r="U48" s="222"/>
      <c r="V48" s="223"/>
      <c r="W48" s="224"/>
      <c r="X48" s="225"/>
    </row>
    <row r="49" spans="1:24" ht="39" thickBot="1" x14ac:dyDescent="0.3">
      <c r="A49" s="72" t="s">
        <v>55</v>
      </c>
      <c r="B49" s="169"/>
      <c r="C49" s="170"/>
      <c r="D49" s="170"/>
      <c r="E49" s="171"/>
      <c r="F49" s="172"/>
      <c r="G49" s="173">
        <f>SUM(G50)</f>
        <v>4293007</v>
      </c>
      <c r="H49" s="174">
        <f t="shared" ref="H49:X49" si="16">SUM(H50)</f>
        <v>0</v>
      </c>
      <c r="I49" s="175">
        <f t="shared" si="16"/>
        <v>0</v>
      </c>
      <c r="J49" s="176">
        <f t="shared" si="16"/>
        <v>4293007</v>
      </c>
      <c r="K49" s="174">
        <f t="shared" si="16"/>
        <v>200000</v>
      </c>
      <c r="L49" s="177">
        <f t="shared" si="16"/>
        <v>200000</v>
      </c>
      <c r="M49" s="177">
        <f t="shared" si="16"/>
        <v>200000</v>
      </c>
      <c r="N49" s="177">
        <f t="shared" si="16"/>
        <v>200000</v>
      </c>
      <c r="O49" s="177">
        <f t="shared" si="16"/>
        <v>200000</v>
      </c>
      <c r="P49" s="177">
        <f t="shared" si="16"/>
        <v>0</v>
      </c>
      <c r="Q49" s="177">
        <f t="shared" si="16"/>
        <v>0</v>
      </c>
      <c r="R49" s="177">
        <f t="shared" si="16"/>
        <v>0</v>
      </c>
      <c r="S49" s="177">
        <f t="shared" si="16"/>
        <v>0</v>
      </c>
      <c r="T49" s="177">
        <f t="shared" si="16"/>
        <v>0</v>
      </c>
      <c r="U49" s="177">
        <f t="shared" si="16"/>
        <v>0</v>
      </c>
      <c r="V49" s="175">
        <f t="shared" si="16"/>
        <v>0</v>
      </c>
      <c r="W49" s="176">
        <f t="shared" si="16"/>
        <v>1000000</v>
      </c>
      <c r="X49" s="178">
        <f t="shared" si="16"/>
        <v>3293007</v>
      </c>
    </row>
    <row r="50" spans="1:24" x14ac:dyDescent="0.25">
      <c r="A50" s="44" t="s">
        <v>56</v>
      </c>
      <c r="B50" s="45">
        <v>11</v>
      </c>
      <c r="C50" s="46">
        <v>473</v>
      </c>
      <c r="D50" s="46" t="s">
        <v>33</v>
      </c>
      <c r="E50" s="47"/>
      <c r="F50" s="48"/>
      <c r="G50" s="207">
        <v>4293007</v>
      </c>
      <c r="H50" s="50"/>
      <c r="I50" s="51"/>
      <c r="J50" s="52">
        <f>(G50+I50)-H50</f>
        <v>4293007</v>
      </c>
      <c r="K50" s="50">
        <v>200000</v>
      </c>
      <c r="L50" s="53">
        <v>200000</v>
      </c>
      <c r="M50" s="54">
        <v>200000</v>
      </c>
      <c r="N50" s="54">
        <v>200000</v>
      </c>
      <c r="O50" s="54">
        <v>200000</v>
      </c>
      <c r="P50" s="54"/>
      <c r="Q50" s="54"/>
      <c r="R50" s="54"/>
      <c r="S50" s="54"/>
      <c r="T50" s="210"/>
      <c r="U50" s="210"/>
      <c r="V50" s="55"/>
      <c r="W50" s="56">
        <f>SUM(K50:V50)</f>
        <v>1000000</v>
      </c>
      <c r="X50" s="88">
        <f>J50-W50</f>
        <v>3293007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34" t="s">
        <v>57</v>
      </c>
      <c r="B52" s="242"/>
      <c r="C52" s="242"/>
      <c r="D52" s="242"/>
      <c r="E52" s="243"/>
      <c r="F52" s="244"/>
      <c r="G52" s="201">
        <f>SUM(G53+G55)</f>
        <v>1858652</v>
      </c>
      <c r="H52" s="202">
        <f t="shared" ref="H52:X52" si="17">SUM(H53+H55)</f>
        <v>0</v>
      </c>
      <c r="I52" s="203">
        <f t="shared" si="17"/>
        <v>0</v>
      </c>
      <c r="J52" s="204">
        <f t="shared" si="17"/>
        <v>1858652</v>
      </c>
      <c r="K52" s="202">
        <f t="shared" si="17"/>
        <v>0</v>
      </c>
      <c r="L52" s="205">
        <f t="shared" si="17"/>
        <v>0</v>
      </c>
      <c r="M52" s="205">
        <f t="shared" si="17"/>
        <v>0</v>
      </c>
      <c r="N52" s="205">
        <f t="shared" si="17"/>
        <v>154888</v>
      </c>
      <c r="O52" s="205">
        <f t="shared" si="17"/>
        <v>154888</v>
      </c>
      <c r="P52" s="205">
        <f t="shared" si="17"/>
        <v>0</v>
      </c>
      <c r="Q52" s="205">
        <f t="shared" si="17"/>
        <v>0</v>
      </c>
      <c r="R52" s="205">
        <f t="shared" si="17"/>
        <v>0</v>
      </c>
      <c r="S52" s="205">
        <f t="shared" si="17"/>
        <v>0</v>
      </c>
      <c r="T52" s="205">
        <f t="shared" si="17"/>
        <v>0</v>
      </c>
      <c r="U52" s="205">
        <f t="shared" si="17"/>
        <v>0</v>
      </c>
      <c r="V52" s="203">
        <f t="shared" si="17"/>
        <v>0</v>
      </c>
      <c r="W52" s="204">
        <f t="shared" si="17"/>
        <v>309776</v>
      </c>
      <c r="X52" s="206">
        <f t="shared" si="17"/>
        <v>1548876</v>
      </c>
    </row>
    <row r="53" spans="1:24" ht="23.25" x14ac:dyDescent="0.25">
      <c r="A53" s="44" t="s">
        <v>58</v>
      </c>
      <c r="B53" s="45">
        <v>21</v>
      </c>
      <c r="C53" s="46">
        <v>431</v>
      </c>
      <c r="D53" s="46" t="s">
        <v>33</v>
      </c>
      <c r="E53" s="47"/>
      <c r="F53" s="48"/>
      <c r="G53" s="207">
        <v>1858652</v>
      </c>
      <c r="H53" s="50"/>
      <c r="I53" s="51"/>
      <c r="J53" s="52">
        <f>(G53+I53)-H53</f>
        <v>1858652</v>
      </c>
      <c r="K53" s="209"/>
      <c r="L53" s="54"/>
      <c r="M53" s="54"/>
      <c r="N53" s="54">
        <v>154888</v>
      </c>
      <c r="O53" s="54">
        <v>154888</v>
      </c>
      <c r="P53" s="54"/>
      <c r="Q53" s="54"/>
      <c r="R53" s="54"/>
      <c r="S53" s="54"/>
      <c r="T53" s="54"/>
      <c r="U53" s="54"/>
      <c r="V53" s="55"/>
      <c r="W53" s="56">
        <f>SUM(K53:V53)</f>
        <v>309776</v>
      </c>
      <c r="X53" s="88">
        <f>J53-W53</f>
        <v>1548876</v>
      </c>
    </row>
    <row r="54" spans="1:24" ht="6" customHeight="1" x14ac:dyDescent="0.25">
      <c r="A54" s="336"/>
      <c r="B54" s="180"/>
      <c r="C54" s="181"/>
      <c r="D54" s="181"/>
      <c r="E54" s="182"/>
      <c r="F54" s="183"/>
      <c r="G54" s="107"/>
      <c r="H54" s="108"/>
      <c r="I54" s="109"/>
      <c r="J54" s="110"/>
      <c r="K54" s="245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3"/>
      <c r="W54" s="114"/>
      <c r="X54" s="115"/>
    </row>
    <row r="55" spans="1:24" x14ac:dyDescent="0.25">
      <c r="A55" s="336"/>
      <c r="B55" s="185"/>
      <c r="C55" s="186"/>
      <c r="D55" s="186"/>
      <c r="E55" s="187"/>
      <c r="F55" s="188"/>
      <c r="G55" s="246"/>
      <c r="H55" s="121"/>
      <c r="I55" s="122"/>
      <c r="J55" s="123">
        <f>(G55+I55)-H55</f>
        <v>0</v>
      </c>
      <c r="K55" s="24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8"/>
      <c r="W55" s="248"/>
      <c r="X55" s="249">
        <f>J55-W55</f>
        <v>0</v>
      </c>
    </row>
    <row r="56" spans="1:24" ht="15.75" thickBot="1" x14ac:dyDescent="0.3">
      <c r="A56" s="337"/>
      <c r="B56" s="59"/>
      <c r="C56" s="60"/>
      <c r="D56" s="60"/>
      <c r="E56" s="61"/>
      <c r="F56" s="62"/>
      <c r="G56" s="250"/>
      <c r="H56" s="64"/>
      <c r="I56" s="65"/>
      <c r="J56" s="66"/>
      <c r="K56" s="251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9"/>
      <c r="W56" s="70"/>
      <c r="X56" s="71"/>
    </row>
    <row r="57" spans="1:24" ht="30.75" customHeight="1" thickBot="1" x14ac:dyDescent="0.3">
      <c r="A57" s="72" t="s">
        <v>59</v>
      </c>
      <c r="B57" s="169"/>
      <c r="C57" s="169"/>
      <c r="D57" s="170"/>
      <c r="E57" s="171"/>
      <c r="F57" s="252"/>
      <c r="G57" s="173">
        <f>SUM(G58)</f>
        <v>3322000</v>
      </c>
      <c r="H57" s="174">
        <f t="shared" ref="H57:X57" si="18">SUM(H58)</f>
        <v>0</v>
      </c>
      <c r="I57" s="175">
        <f t="shared" si="18"/>
        <v>0</v>
      </c>
      <c r="J57" s="176">
        <f t="shared" si="18"/>
        <v>3322000</v>
      </c>
      <c r="K57" s="176">
        <f t="shared" si="18"/>
        <v>0</v>
      </c>
      <c r="L57" s="176">
        <f t="shared" si="18"/>
        <v>0</v>
      </c>
      <c r="M57" s="177">
        <v>360000</v>
      </c>
      <c r="N57" s="177">
        <f>276833+266468.72+542307.27</f>
        <v>1085608.99</v>
      </c>
      <c r="O57" s="177">
        <f t="shared" si="18"/>
        <v>0</v>
      </c>
      <c r="P57" s="177">
        <f t="shared" si="18"/>
        <v>0</v>
      </c>
      <c r="Q57" s="177">
        <f t="shared" si="18"/>
        <v>0</v>
      </c>
      <c r="R57" s="177">
        <f t="shared" si="18"/>
        <v>0</v>
      </c>
      <c r="S57" s="177">
        <f t="shared" si="18"/>
        <v>0</v>
      </c>
      <c r="T57" s="177">
        <f t="shared" si="18"/>
        <v>0</v>
      </c>
      <c r="U57" s="177">
        <f t="shared" si="18"/>
        <v>0</v>
      </c>
      <c r="V57" s="175">
        <f t="shared" si="18"/>
        <v>0</v>
      </c>
      <c r="W57" s="176">
        <f t="shared" si="18"/>
        <v>1445608.99</v>
      </c>
      <c r="X57" s="178">
        <f t="shared" si="18"/>
        <v>1876391.01</v>
      </c>
    </row>
    <row r="58" spans="1:24" ht="48.75" x14ac:dyDescent="0.25">
      <c r="A58" s="44" t="s">
        <v>84</v>
      </c>
      <c r="B58" s="45">
        <v>21</v>
      </c>
      <c r="C58" s="46">
        <v>472</v>
      </c>
      <c r="D58" s="46" t="s">
        <v>33</v>
      </c>
      <c r="E58" s="47"/>
      <c r="F58" s="48"/>
      <c r="G58" s="207">
        <v>3322000</v>
      </c>
      <c r="H58" s="100"/>
      <c r="I58" s="253"/>
      <c r="J58" s="52">
        <f>(G58+I58)-H58</f>
        <v>3322000</v>
      </c>
      <c r="K58" s="100"/>
      <c r="L58" s="101"/>
      <c r="M58" s="210" t="s">
        <v>82</v>
      </c>
      <c r="N58" s="210" t="s">
        <v>97</v>
      </c>
      <c r="O58" s="102"/>
      <c r="P58" s="102"/>
      <c r="Q58" s="102"/>
      <c r="R58" s="102"/>
      <c r="S58" s="102"/>
      <c r="T58" s="102"/>
      <c r="U58" s="102"/>
      <c r="V58" s="254"/>
      <c r="W58" s="56">
        <f>SUM(K58:V58)+360000+276833+266468.72+542307.27</f>
        <v>1445608.99</v>
      </c>
      <c r="X58" s="88">
        <f>J58-W58</f>
        <v>1876391.01</v>
      </c>
    </row>
    <row r="59" spans="1:24" ht="60.75" x14ac:dyDescent="0.25">
      <c r="A59" s="89"/>
      <c r="B59" s="296"/>
      <c r="C59" s="277"/>
      <c r="D59" s="277"/>
      <c r="E59" s="278"/>
      <c r="F59" s="279"/>
      <c r="G59" s="297"/>
      <c r="H59" s="302"/>
      <c r="I59" s="303"/>
      <c r="J59" s="283"/>
      <c r="K59" s="302"/>
      <c r="L59" s="304"/>
      <c r="M59" s="305"/>
      <c r="N59" s="305" t="s">
        <v>96</v>
      </c>
      <c r="O59" s="306"/>
      <c r="P59" s="306"/>
      <c r="Q59" s="306"/>
      <c r="R59" s="306"/>
      <c r="S59" s="306"/>
      <c r="T59" s="306"/>
      <c r="U59" s="306"/>
      <c r="V59" s="307"/>
      <c r="W59" s="286"/>
      <c r="X59" s="294"/>
    </row>
    <row r="60" spans="1:24" ht="48.75" x14ac:dyDescent="0.25">
      <c r="A60" s="89"/>
      <c r="B60" s="308"/>
      <c r="C60" s="309"/>
      <c r="D60" s="309"/>
      <c r="E60" s="310"/>
      <c r="F60" s="311"/>
      <c r="G60" s="312"/>
      <c r="H60" s="313"/>
      <c r="I60" s="314"/>
      <c r="J60" s="315"/>
      <c r="K60" s="313"/>
      <c r="L60" s="316"/>
      <c r="M60" s="317"/>
      <c r="N60" s="317" t="s">
        <v>98</v>
      </c>
      <c r="O60" s="318"/>
      <c r="P60" s="318"/>
      <c r="Q60" s="318"/>
      <c r="R60" s="318"/>
      <c r="S60" s="318"/>
      <c r="T60" s="318"/>
      <c r="U60" s="318"/>
      <c r="V60" s="319"/>
      <c r="W60" s="320"/>
      <c r="X60" s="321"/>
    </row>
    <row r="61" spans="1:24" ht="15.75" thickBot="1" x14ac:dyDescent="0.3">
      <c r="A61" s="208"/>
      <c r="B61" s="59"/>
      <c r="C61" s="60"/>
      <c r="D61" s="60"/>
      <c r="E61" s="61"/>
      <c r="F61" s="62"/>
      <c r="G61" s="255"/>
      <c r="H61" s="256"/>
      <c r="I61" s="257"/>
      <c r="J61" s="258"/>
      <c r="K61" s="67" t="s">
        <v>61</v>
      </c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9"/>
      <c r="W61" s="70"/>
      <c r="X61" s="71"/>
    </row>
    <row r="62" spans="1:24" ht="30" customHeight="1" thickBot="1" x14ac:dyDescent="0.3">
      <c r="A62" s="72" t="s">
        <v>62</v>
      </c>
      <c r="B62" s="169"/>
      <c r="C62" s="169"/>
      <c r="D62" s="170"/>
      <c r="E62" s="171"/>
      <c r="F62" s="252"/>
      <c r="G62" s="173">
        <f>SUM(G63:G67)</f>
        <v>7053560</v>
      </c>
      <c r="H62" s="173">
        <f t="shared" ref="H62:X62" si="19">SUM(H63:H67)</f>
        <v>760000</v>
      </c>
      <c r="I62" s="173">
        <f t="shared" si="19"/>
        <v>0</v>
      </c>
      <c r="J62" s="173">
        <f t="shared" si="19"/>
        <v>6293560</v>
      </c>
      <c r="K62" s="173">
        <f t="shared" si="19"/>
        <v>0</v>
      </c>
      <c r="L62" s="173">
        <f t="shared" si="19"/>
        <v>0</v>
      </c>
      <c r="M62" s="173">
        <v>504630</v>
      </c>
      <c r="N62" s="173">
        <f>587797+70393.33</f>
        <v>658190.32999999996</v>
      </c>
      <c r="O62" s="173">
        <f t="shared" si="19"/>
        <v>0</v>
      </c>
      <c r="P62" s="173">
        <f t="shared" si="19"/>
        <v>0</v>
      </c>
      <c r="Q62" s="173">
        <f t="shared" si="19"/>
        <v>0</v>
      </c>
      <c r="R62" s="173">
        <f t="shared" si="19"/>
        <v>0</v>
      </c>
      <c r="S62" s="173">
        <f t="shared" si="19"/>
        <v>0</v>
      </c>
      <c r="T62" s="173">
        <f t="shared" si="19"/>
        <v>0</v>
      </c>
      <c r="U62" s="173">
        <f t="shared" si="19"/>
        <v>0</v>
      </c>
      <c r="V62" s="173">
        <f t="shared" si="19"/>
        <v>0</v>
      </c>
      <c r="W62" s="173">
        <f t="shared" si="19"/>
        <v>1162820.33</v>
      </c>
      <c r="X62" s="173">
        <f t="shared" si="19"/>
        <v>5130739.67</v>
      </c>
    </row>
    <row r="63" spans="1:24" ht="27" customHeight="1" x14ac:dyDescent="0.25">
      <c r="A63" s="44" t="s">
        <v>63</v>
      </c>
      <c r="B63" s="45">
        <v>11</v>
      </c>
      <c r="C63" s="46">
        <v>472</v>
      </c>
      <c r="D63" s="46" t="s">
        <v>33</v>
      </c>
      <c r="E63" s="47"/>
      <c r="F63" s="48"/>
      <c r="G63" s="207">
        <v>5053560</v>
      </c>
      <c r="H63" s="100">
        <v>760000</v>
      </c>
      <c r="I63" s="253"/>
      <c r="J63" s="52">
        <f>(G63+I63)-H63</f>
        <v>4293560</v>
      </c>
      <c r="K63" s="100"/>
      <c r="L63" s="101"/>
      <c r="M63" s="102"/>
      <c r="N63" s="102"/>
      <c r="O63" s="102"/>
      <c r="P63" s="102"/>
      <c r="Q63" s="102"/>
      <c r="R63" s="102"/>
      <c r="S63" s="102"/>
      <c r="T63" s="102"/>
      <c r="U63" s="102"/>
      <c r="V63" s="254"/>
      <c r="W63" s="56">
        <f>SUM(K63:V63)</f>
        <v>0</v>
      </c>
      <c r="X63" s="88">
        <f>J63-W63</f>
        <v>4293560</v>
      </c>
    </row>
    <row r="64" spans="1:24" ht="9" customHeight="1" x14ac:dyDescent="0.25">
      <c r="A64" s="89"/>
      <c r="B64" s="180"/>
      <c r="C64" s="181"/>
      <c r="D64" s="181"/>
      <c r="E64" s="182"/>
      <c r="F64" s="183"/>
      <c r="G64" s="107"/>
      <c r="H64" s="108"/>
      <c r="I64" s="109"/>
      <c r="J64" s="110"/>
      <c r="K64" s="245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3"/>
      <c r="W64" s="301"/>
      <c r="X64" s="115"/>
    </row>
    <row r="65" spans="1:24" ht="36.75" x14ac:dyDescent="0.25">
      <c r="A65" s="208"/>
      <c r="B65" s="185">
        <v>21</v>
      </c>
      <c r="C65" s="186">
        <v>472</v>
      </c>
      <c r="D65" s="186" t="s">
        <v>33</v>
      </c>
      <c r="E65" s="187"/>
      <c r="F65" s="188"/>
      <c r="G65" s="246">
        <v>2000000</v>
      </c>
      <c r="H65" s="121"/>
      <c r="I65" s="122"/>
      <c r="J65" s="123">
        <f>(G65+I65)-H65</f>
        <v>2000000</v>
      </c>
      <c r="K65" s="247"/>
      <c r="L65" s="259"/>
      <c r="M65" s="295" t="s">
        <v>83</v>
      </c>
      <c r="N65" s="295" t="s">
        <v>94</v>
      </c>
      <c r="O65" s="127"/>
      <c r="P65" s="127"/>
      <c r="Q65" s="127"/>
      <c r="R65" s="127"/>
      <c r="S65" s="127"/>
      <c r="T65" s="127"/>
      <c r="U65" s="127"/>
      <c r="V65" s="128"/>
      <c r="W65" s="248">
        <f>SUM(K65:V65)+504630+587797+70393.33</f>
        <v>1162820.33</v>
      </c>
      <c r="X65" s="249">
        <f>J65-W65</f>
        <v>837179.66999999993</v>
      </c>
    </row>
    <row r="66" spans="1:24" ht="36.75" x14ac:dyDescent="0.25">
      <c r="A66" s="208"/>
      <c r="B66" s="296"/>
      <c r="C66" s="277"/>
      <c r="D66" s="277"/>
      <c r="E66" s="278"/>
      <c r="F66" s="279"/>
      <c r="G66" s="297"/>
      <c r="H66" s="281"/>
      <c r="I66" s="282"/>
      <c r="J66" s="283"/>
      <c r="K66" s="298"/>
      <c r="L66" s="299"/>
      <c r="M66" s="300"/>
      <c r="N66" s="300" t="s">
        <v>95</v>
      </c>
      <c r="O66" s="284"/>
      <c r="P66" s="284"/>
      <c r="Q66" s="284"/>
      <c r="R66" s="284"/>
      <c r="S66" s="284"/>
      <c r="T66" s="284"/>
      <c r="U66" s="284"/>
      <c r="V66" s="285"/>
      <c r="W66" s="286"/>
      <c r="X66" s="294"/>
    </row>
    <row r="67" spans="1:24" ht="15.75" thickBot="1" x14ac:dyDescent="0.3">
      <c r="A67" s="208"/>
      <c r="B67" s="59"/>
      <c r="C67" s="60"/>
      <c r="D67" s="60"/>
      <c r="E67" s="61"/>
      <c r="F67" s="62"/>
      <c r="G67" s="250"/>
      <c r="H67" s="64"/>
      <c r="I67" s="65"/>
      <c r="J67" s="66"/>
      <c r="K67" s="67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9"/>
      <c r="W67" s="70"/>
      <c r="X67" s="71"/>
    </row>
    <row r="68" spans="1:24" ht="39" thickBot="1" x14ac:dyDescent="0.3">
      <c r="A68" s="72" t="s">
        <v>64</v>
      </c>
      <c r="B68" s="169"/>
      <c r="C68" s="169"/>
      <c r="D68" s="170"/>
      <c r="E68" s="171"/>
      <c r="F68" s="252"/>
      <c r="G68" s="173">
        <f>SUM(G69)</f>
        <v>0</v>
      </c>
      <c r="H68" s="174">
        <f t="shared" ref="H68:X68" si="20">SUM(H69)</f>
        <v>0</v>
      </c>
      <c r="I68" s="175">
        <f t="shared" si="20"/>
        <v>0</v>
      </c>
      <c r="J68" s="176">
        <f t="shared" si="20"/>
        <v>0</v>
      </c>
      <c r="K68" s="174">
        <f t="shared" si="20"/>
        <v>0</v>
      </c>
      <c r="L68" s="177">
        <f t="shared" si="20"/>
        <v>0</v>
      </c>
      <c r="M68" s="177">
        <f t="shared" si="20"/>
        <v>0</v>
      </c>
      <c r="N68" s="177">
        <f t="shared" si="20"/>
        <v>0</v>
      </c>
      <c r="O68" s="177">
        <f t="shared" si="20"/>
        <v>0</v>
      </c>
      <c r="P68" s="177">
        <f t="shared" si="20"/>
        <v>0</v>
      </c>
      <c r="Q68" s="177">
        <f t="shared" si="20"/>
        <v>0</v>
      </c>
      <c r="R68" s="177">
        <f t="shared" si="20"/>
        <v>0</v>
      </c>
      <c r="S68" s="177">
        <f t="shared" si="20"/>
        <v>0</v>
      </c>
      <c r="T68" s="177">
        <f t="shared" si="20"/>
        <v>0</v>
      </c>
      <c r="U68" s="177">
        <f t="shared" si="20"/>
        <v>0</v>
      </c>
      <c r="V68" s="175">
        <f t="shared" si="20"/>
        <v>0</v>
      </c>
      <c r="W68" s="176">
        <f t="shared" si="20"/>
        <v>0</v>
      </c>
      <c r="X68" s="178">
        <f t="shared" si="20"/>
        <v>0</v>
      </c>
    </row>
    <row r="69" spans="1:24" ht="23.25" x14ac:dyDescent="0.25">
      <c r="A69" s="44" t="s">
        <v>65</v>
      </c>
      <c r="B69" s="45">
        <v>21</v>
      </c>
      <c r="C69" s="46">
        <v>472</v>
      </c>
      <c r="D69" s="46" t="s">
        <v>33</v>
      </c>
      <c r="E69" s="47"/>
      <c r="F69" s="48"/>
      <c r="G69" s="207">
        <v>0</v>
      </c>
      <c r="H69" s="100"/>
      <c r="I69" s="253"/>
      <c r="J69" s="52">
        <f>(G69+I69)-H69</f>
        <v>0</v>
      </c>
      <c r="K69" s="100"/>
      <c r="L69" s="101"/>
      <c r="M69" s="102"/>
      <c r="N69" s="102"/>
      <c r="O69" s="102"/>
      <c r="P69" s="102"/>
      <c r="Q69" s="102"/>
      <c r="R69" s="102"/>
      <c r="S69" s="102"/>
      <c r="T69" s="102"/>
      <c r="U69" s="102"/>
      <c r="V69" s="254"/>
      <c r="W69" s="56">
        <f>SUM(K69:V69)</f>
        <v>0</v>
      </c>
      <c r="X69" s="88">
        <f>J69-W69</f>
        <v>0</v>
      </c>
    </row>
    <row r="70" spans="1:24" ht="15.75" thickBot="1" x14ac:dyDescent="0.3">
      <c r="A70" s="208"/>
      <c r="B70" s="59"/>
      <c r="C70" s="60"/>
      <c r="D70" s="60"/>
      <c r="E70" s="61"/>
      <c r="F70" s="62"/>
      <c r="G70" s="255"/>
      <c r="H70" s="256"/>
      <c r="I70" s="257"/>
      <c r="J70" s="258"/>
      <c r="K70" s="67" t="s">
        <v>61</v>
      </c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9"/>
      <c r="W70" s="70"/>
      <c r="X70" s="71"/>
    </row>
    <row r="71" spans="1:24" ht="39" thickBot="1" x14ac:dyDescent="0.3">
      <c r="A71" s="72" t="s">
        <v>66</v>
      </c>
      <c r="B71" s="169"/>
      <c r="C71" s="169"/>
      <c r="D71" s="170"/>
      <c r="E71" s="171"/>
      <c r="F71" s="252"/>
      <c r="G71" s="173">
        <f>SUM(G72)</f>
        <v>0</v>
      </c>
      <c r="H71" s="174">
        <f t="shared" ref="H71:X71" si="21">SUM(H72)</f>
        <v>0</v>
      </c>
      <c r="I71" s="175">
        <f t="shared" si="21"/>
        <v>360000</v>
      </c>
      <c r="J71" s="176">
        <f t="shared" si="21"/>
        <v>360000</v>
      </c>
      <c r="K71" s="174">
        <f t="shared" si="21"/>
        <v>0</v>
      </c>
      <c r="L71" s="177">
        <f t="shared" si="21"/>
        <v>0</v>
      </c>
      <c r="M71" s="177">
        <f t="shared" si="21"/>
        <v>0</v>
      </c>
      <c r="N71" s="177">
        <f>SUM(N72)+348847.2</f>
        <v>348847.2</v>
      </c>
      <c r="O71" s="177">
        <f t="shared" si="21"/>
        <v>0</v>
      </c>
      <c r="P71" s="177">
        <f t="shared" si="21"/>
        <v>0</v>
      </c>
      <c r="Q71" s="177">
        <f t="shared" si="21"/>
        <v>0</v>
      </c>
      <c r="R71" s="177">
        <f t="shared" si="21"/>
        <v>0</v>
      </c>
      <c r="S71" s="177">
        <f t="shared" si="21"/>
        <v>0</v>
      </c>
      <c r="T71" s="177">
        <f t="shared" si="21"/>
        <v>0</v>
      </c>
      <c r="U71" s="177">
        <f t="shared" si="21"/>
        <v>0</v>
      </c>
      <c r="V71" s="175">
        <f t="shared" si="21"/>
        <v>0</v>
      </c>
      <c r="W71" s="176">
        <f t="shared" si="21"/>
        <v>348847.2</v>
      </c>
      <c r="X71" s="178">
        <f t="shared" si="21"/>
        <v>11152.799999999988</v>
      </c>
    </row>
    <row r="72" spans="1:24" ht="24.75" x14ac:dyDescent="0.25">
      <c r="A72" s="44" t="s">
        <v>67</v>
      </c>
      <c r="B72" s="45">
        <v>11</v>
      </c>
      <c r="C72" s="46">
        <v>472</v>
      </c>
      <c r="D72" s="46" t="s">
        <v>33</v>
      </c>
      <c r="E72" s="47"/>
      <c r="F72" s="48"/>
      <c r="G72" s="207">
        <v>0</v>
      </c>
      <c r="H72" s="100"/>
      <c r="I72" s="253">
        <v>360000</v>
      </c>
      <c r="J72" s="52">
        <f>(G72+I72)-H72</f>
        <v>360000</v>
      </c>
      <c r="K72" s="100"/>
      <c r="L72" s="101"/>
      <c r="M72" s="102"/>
      <c r="N72" s="322" t="s">
        <v>99</v>
      </c>
      <c r="O72" s="102"/>
      <c r="P72" s="102"/>
      <c r="Q72" s="102"/>
      <c r="R72" s="102"/>
      <c r="S72" s="102"/>
      <c r="T72" s="102"/>
      <c r="U72" s="102"/>
      <c r="V72" s="254"/>
      <c r="W72" s="56">
        <f>SUM(K72:V72)+348847.2</f>
        <v>348847.2</v>
      </c>
      <c r="X72" s="88">
        <f>J72-W72</f>
        <v>11152.799999999988</v>
      </c>
    </row>
    <row r="73" spans="1:24" ht="15.75" thickBot="1" x14ac:dyDescent="0.3">
      <c r="A73" s="208"/>
      <c r="B73" s="59"/>
      <c r="C73" s="60"/>
      <c r="D73" s="60"/>
      <c r="E73" s="61"/>
      <c r="F73" s="62"/>
      <c r="G73" s="255"/>
      <c r="H73" s="256"/>
      <c r="I73" s="257"/>
      <c r="J73" s="258"/>
      <c r="K73" s="67" t="s">
        <v>61</v>
      </c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9"/>
      <c r="W73" s="70"/>
      <c r="X73" s="71"/>
    </row>
    <row r="74" spans="1:24" ht="26.25" thickBot="1" x14ac:dyDescent="0.3">
      <c r="A74" s="72" t="s">
        <v>68</v>
      </c>
      <c r="B74" s="169"/>
      <c r="C74" s="169"/>
      <c r="D74" s="170"/>
      <c r="E74" s="171"/>
      <c r="F74" s="252"/>
      <c r="G74" s="173">
        <f>SUM(G75)</f>
        <v>0</v>
      </c>
      <c r="H74" s="174">
        <f t="shared" ref="H74:X74" si="22">SUM(H75)</f>
        <v>0</v>
      </c>
      <c r="I74" s="175">
        <f t="shared" si="22"/>
        <v>400000</v>
      </c>
      <c r="J74" s="176">
        <f t="shared" si="22"/>
        <v>400000</v>
      </c>
      <c r="K74" s="174">
        <f t="shared" si="22"/>
        <v>0</v>
      </c>
      <c r="L74" s="177">
        <f t="shared" si="22"/>
        <v>0</v>
      </c>
      <c r="M74" s="177">
        <f t="shared" si="22"/>
        <v>0</v>
      </c>
      <c r="N74" s="177">
        <f>SUM(N75)+398461.02</f>
        <v>398461.02</v>
      </c>
      <c r="O74" s="177">
        <f t="shared" si="22"/>
        <v>0</v>
      </c>
      <c r="P74" s="177">
        <f t="shared" si="22"/>
        <v>0</v>
      </c>
      <c r="Q74" s="177">
        <f t="shared" si="22"/>
        <v>0</v>
      </c>
      <c r="R74" s="177">
        <f t="shared" si="22"/>
        <v>0</v>
      </c>
      <c r="S74" s="177">
        <f t="shared" si="22"/>
        <v>0</v>
      </c>
      <c r="T74" s="177">
        <f t="shared" si="22"/>
        <v>0</v>
      </c>
      <c r="U74" s="177">
        <f t="shared" si="22"/>
        <v>0</v>
      </c>
      <c r="V74" s="175">
        <f t="shared" si="22"/>
        <v>0</v>
      </c>
      <c r="W74" s="176">
        <f t="shared" si="22"/>
        <v>398461.02</v>
      </c>
      <c r="X74" s="178">
        <f t="shared" si="22"/>
        <v>1538.9799999999814</v>
      </c>
    </row>
    <row r="75" spans="1:24" ht="24.75" x14ac:dyDescent="0.25">
      <c r="A75" s="44" t="s">
        <v>67</v>
      </c>
      <c r="B75" s="45">
        <v>11</v>
      </c>
      <c r="C75" s="46">
        <v>472</v>
      </c>
      <c r="D75" s="46" t="s">
        <v>33</v>
      </c>
      <c r="E75" s="47"/>
      <c r="F75" s="48"/>
      <c r="G75" s="207">
        <v>0</v>
      </c>
      <c r="H75" s="100"/>
      <c r="I75" s="253">
        <v>400000</v>
      </c>
      <c r="J75" s="52">
        <f>(G75+I75)-H75</f>
        <v>400000</v>
      </c>
      <c r="K75" s="100"/>
      <c r="L75" s="101"/>
      <c r="M75" s="102"/>
      <c r="N75" s="210" t="s">
        <v>100</v>
      </c>
      <c r="O75" s="102"/>
      <c r="P75" s="102"/>
      <c r="Q75" s="102"/>
      <c r="R75" s="102"/>
      <c r="S75" s="102"/>
      <c r="T75" s="102"/>
      <c r="U75" s="102"/>
      <c r="V75" s="254"/>
      <c r="W75" s="56">
        <f>SUM(K75:V75)+398461.02</f>
        <v>398461.02</v>
      </c>
      <c r="X75" s="88">
        <f>J75-W75</f>
        <v>1538.9799999999814</v>
      </c>
    </row>
    <row r="76" spans="1:24" ht="15.75" thickBot="1" x14ac:dyDescent="0.3">
      <c r="A76" s="208"/>
      <c r="B76" s="59"/>
      <c r="C76" s="60"/>
      <c r="D76" s="60"/>
      <c r="E76" s="61"/>
      <c r="F76" s="62"/>
      <c r="G76" s="255"/>
      <c r="H76" s="256"/>
      <c r="I76" s="257"/>
      <c r="J76" s="258"/>
      <c r="K76" s="67" t="s">
        <v>61</v>
      </c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9"/>
      <c r="W76" s="70"/>
      <c r="X76" s="71"/>
    </row>
    <row r="77" spans="1:24" ht="26.25" thickBot="1" x14ac:dyDescent="0.3">
      <c r="A77" s="72" t="s">
        <v>69</v>
      </c>
      <c r="B77" s="169"/>
      <c r="C77" s="169"/>
      <c r="D77" s="170"/>
      <c r="E77" s="171"/>
      <c r="F77" s="252"/>
      <c r="G77" s="173">
        <f>SUM(G78)</f>
        <v>0</v>
      </c>
      <c r="H77" s="174">
        <f t="shared" ref="H77:X77" si="23">SUM(H78)</f>
        <v>0</v>
      </c>
      <c r="I77" s="175">
        <f t="shared" si="23"/>
        <v>0</v>
      </c>
      <c r="J77" s="176">
        <f t="shared" si="23"/>
        <v>0</v>
      </c>
      <c r="K77" s="174">
        <f t="shared" si="23"/>
        <v>0</v>
      </c>
      <c r="L77" s="177">
        <f t="shared" si="23"/>
        <v>0</v>
      </c>
      <c r="M77" s="177">
        <f t="shared" si="23"/>
        <v>0</v>
      </c>
      <c r="N77" s="177">
        <f t="shared" si="23"/>
        <v>0</v>
      </c>
      <c r="O77" s="177">
        <f t="shared" si="23"/>
        <v>0</v>
      </c>
      <c r="P77" s="177">
        <f t="shared" si="23"/>
        <v>0</v>
      </c>
      <c r="Q77" s="177">
        <f t="shared" si="23"/>
        <v>0</v>
      </c>
      <c r="R77" s="177">
        <f t="shared" si="23"/>
        <v>0</v>
      </c>
      <c r="S77" s="177">
        <f t="shared" si="23"/>
        <v>0</v>
      </c>
      <c r="T77" s="177">
        <f t="shared" si="23"/>
        <v>0</v>
      </c>
      <c r="U77" s="177">
        <f t="shared" si="23"/>
        <v>0</v>
      </c>
      <c r="V77" s="175">
        <f t="shared" si="23"/>
        <v>0</v>
      </c>
      <c r="W77" s="176">
        <f t="shared" si="23"/>
        <v>0</v>
      </c>
      <c r="X77" s="178">
        <f t="shared" si="23"/>
        <v>0</v>
      </c>
    </row>
    <row r="78" spans="1:24" ht="23.25" x14ac:dyDescent="0.25">
      <c r="A78" s="44" t="s">
        <v>70</v>
      </c>
      <c r="B78" s="45">
        <v>21</v>
      </c>
      <c r="C78" s="46">
        <v>472</v>
      </c>
      <c r="D78" s="46" t="s">
        <v>33</v>
      </c>
      <c r="E78" s="47"/>
      <c r="F78" s="48"/>
      <c r="G78" s="207">
        <v>0</v>
      </c>
      <c r="H78" s="100"/>
      <c r="I78" s="253"/>
      <c r="J78" s="52">
        <f>(G78+I78)-H78</f>
        <v>0</v>
      </c>
      <c r="K78" s="100"/>
      <c r="L78" s="101"/>
      <c r="M78" s="102"/>
      <c r="N78" s="102"/>
      <c r="O78" s="102"/>
      <c r="P78" s="102"/>
      <c r="Q78" s="102"/>
      <c r="R78" s="102"/>
      <c r="S78" s="102"/>
      <c r="T78" s="102"/>
      <c r="U78" s="102"/>
      <c r="V78" s="254"/>
      <c r="W78" s="56">
        <f>SUM(K78:V78)</f>
        <v>0</v>
      </c>
      <c r="X78" s="88">
        <f>J78-W78</f>
        <v>0</v>
      </c>
    </row>
    <row r="79" spans="1:24" ht="15.75" thickBot="1" x14ac:dyDescent="0.3">
      <c r="A79" s="208"/>
      <c r="B79" s="59"/>
      <c r="C79" s="60"/>
      <c r="D79" s="60"/>
      <c r="E79" s="61"/>
      <c r="F79" s="62"/>
      <c r="G79" s="255"/>
      <c r="H79" s="256"/>
      <c r="I79" s="257"/>
      <c r="J79" s="258"/>
      <c r="K79" s="67" t="s">
        <v>61</v>
      </c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9"/>
      <c r="W79" s="70"/>
      <c r="X79" s="71"/>
    </row>
    <row r="80" spans="1:24" ht="54" customHeight="1" thickTop="1" thickBot="1" x14ac:dyDescent="0.35">
      <c r="A80" s="27" t="s">
        <v>91</v>
      </c>
      <c r="B80" s="330" t="s">
        <v>30</v>
      </c>
      <c r="C80" s="331"/>
      <c r="D80" s="331"/>
      <c r="E80" s="331"/>
      <c r="F80" s="332"/>
      <c r="G80" s="191">
        <f>SUM(G82:G82)</f>
        <v>3000000</v>
      </c>
      <c r="H80" s="192">
        <f>SUM(H82:H82)</f>
        <v>0</v>
      </c>
      <c r="I80" s="193">
        <f>SUM(I82:I82)</f>
        <v>0</v>
      </c>
      <c r="J80" s="194">
        <f>SUM(J82:J82)</f>
        <v>3000000</v>
      </c>
      <c r="K80" s="192">
        <f t="shared" ref="K80:X80" si="24">SUM(K82:K82)</f>
        <v>0</v>
      </c>
      <c r="L80" s="195">
        <f t="shared" si="24"/>
        <v>0</v>
      </c>
      <c r="M80" s="195">
        <f t="shared" si="24"/>
        <v>0</v>
      </c>
      <c r="N80" s="195">
        <f t="shared" si="24"/>
        <v>1000000</v>
      </c>
      <c r="O80" s="195">
        <f t="shared" si="24"/>
        <v>250000</v>
      </c>
      <c r="P80" s="195">
        <f t="shared" si="24"/>
        <v>0</v>
      </c>
      <c r="Q80" s="195">
        <f t="shared" si="24"/>
        <v>0</v>
      </c>
      <c r="R80" s="195">
        <f t="shared" si="24"/>
        <v>0</v>
      </c>
      <c r="S80" s="195">
        <f t="shared" si="24"/>
        <v>0</v>
      </c>
      <c r="T80" s="195">
        <f t="shared" si="24"/>
        <v>0</v>
      </c>
      <c r="U80" s="195">
        <f t="shared" si="24"/>
        <v>0</v>
      </c>
      <c r="V80" s="193">
        <f t="shared" si="24"/>
        <v>0</v>
      </c>
      <c r="W80" s="194">
        <f>SUM(W82:W82)</f>
        <v>1250000</v>
      </c>
      <c r="X80" s="196">
        <f t="shared" si="24"/>
        <v>1750000</v>
      </c>
    </row>
    <row r="81" spans="1:24" ht="32.25" customHeight="1" thickTop="1" thickBot="1" x14ac:dyDescent="0.35">
      <c r="A81" s="260" t="s">
        <v>72</v>
      </c>
      <c r="B81" s="261"/>
      <c r="C81" s="261"/>
      <c r="D81" s="261"/>
      <c r="E81" s="261"/>
      <c r="F81" s="262"/>
      <c r="G81" s="263">
        <f>SUM(G82)</f>
        <v>3000000</v>
      </c>
      <c r="H81" s="264">
        <f t="shared" ref="H81:X81" si="25">SUM(H82)</f>
        <v>0</v>
      </c>
      <c r="I81" s="265">
        <f t="shared" si="25"/>
        <v>0</v>
      </c>
      <c r="J81" s="266">
        <f t="shared" si="25"/>
        <v>3000000</v>
      </c>
      <c r="K81" s="264">
        <f t="shared" si="25"/>
        <v>0</v>
      </c>
      <c r="L81" s="267">
        <f t="shared" si="25"/>
        <v>0</v>
      </c>
      <c r="M81" s="267">
        <f t="shared" si="25"/>
        <v>0</v>
      </c>
      <c r="N81" s="267">
        <f t="shared" si="25"/>
        <v>1000000</v>
      </c>
      <c r="O81" s="267">
        <f t="shared" si="25"/>
        <v>250000</v>
      </c>
      <c r="P81" s="267">
        <f t="shared" si="25"/>
        <v>0</v>
      </c>
      <c r="Q81" s="267">
        <f t="shared" si="25"/>
        <v>0</v>
      </c>
      <c r="R81" s="267">
        <f t="shared" si="25"/>
        <v>0</v>
      </c>
      <c r="S81" s="267">
        <f t="shared" si="25"/>
        <v>0</v>
      </c>
      <c r="T81" s="267">
        <f t="shared" si="25"/>
        <v>0</v>
      </c>
      <c r="U81" s="267">
        <f t="shared" si="25"/>
        <v>0</v>
      </c>
      <c r="V81" s="265">
        <f t="shared" si="25"/>
        <v>0</v>
      </c>
      <c r="W81" s="266">
        <f t="shared" si="25"/>
        <v>1250000</v>
      </c>
      <c r="X81" s="268">
        <f t="shared" si="25"/>
        <v>1750000</v>
      </c>
    </row>
    <row r="82" spans="1:24" ht="23.25" x14ac:dyDescent="0.25">
      <c r="A82" s="269" t="s">
        <v>73</v>
      </c>
      <c r="B82" s="96">
        <v>11</v>
      </c>
      <c r="C82" s="96">
        <v>437</v>
      </c>
      <c r="D82" s="97" t="s">
        <v>33</v>
      </c>
      <c r="E82" s="98"/>
      <c r="F82" s="99"/>
      <c r="G82" s="49">
        <v>3000000</v>
      </c>
      <c r="H82" s="50"/>
      <c r="I82" s="51"/>
      <c r="J82" s="52">
        <f>G82-H82+I82</f>
        <v>3000000</v>
      </c>
      <c r="K82" s="209"/>
      <c r="L82" s="54"/>
      <c r="M82" s="54"/>
      <c r="N82" s="54">
        <v>1000000</v>
      </c>
      <c r="O82" s="54">
        <v>250000</v>
      </c>
      <c r="P82" s="54"/>
      <c r="Q82" s="54"/>
      <c r="R82" s="54"/>
      <c r="S82" s="54"/>
      <c r="T82" s="54"/>
      <c r="U82" s="54"/>
      <c r="V82" s="55"/>
      <c r="W82" s="56">
        <f>SUM(K82:V82)</f>
        <v>1250000</v>
      </c>
      <c r="X82" s="57">
        <f>J82-W82</f>
        <v>1750000</v>
      </c>
    </row>
    <row r="83" spans="1:24" ht="15.75" thickBot="1" x14ac:dyDescent="0.3">
      <c r="A83" s="270"/>
      <c r="B83" s="271"/>
      <c r="C83" s="271"/>
      <c r="D83" s="272"/>
      <c r="E83" s="273"/>
      <c r="F83" s="274"/>
      <c r="G83" s="216"/>
      <c r="H83" s="217"/>
      <c r="I83" s="218"/>
      <c r="J83" s="219"/>
      <c r="K83" s="220"/>
      <c r="L83" s="221"/>
      <c r="M83" s="221"/>
      <c r="N83" s="221"/>
      <c r="O83" s="221"/>
      <c r="P83" s="221"/>
      <c r="Q83" s="221"/>
      <c r="R83" s="221"/>
      <c r="S83" s="222"/>
      <c r="T83" s="221"/>
      <c r="U83" s="221"/>
      <c r="V83" s="223"/>
      <c r="W83" s="224"/>
      <c r="X83" s="275"/>
    </row>
  </sheetData>
  <mergeCells count="13">
    <mergeCell ref="K6:W6"/>
    <mergeCell ref="A1:X1"/>
    <mergeCell ref="A2:X2"/>
    <mergeCell ref="A3:X3"/>
    <mergeCell ref="A4:X4"/>
    <mergeCell ref="A5:X5"/>
    <mergeCell ref="B80:F80"/>
    <mergeCell ref="B8:F8"/>
    <mergeCell ref="B9:F9"/>
    <mergeCell ref="A20:A22"/>
    <mergeCell ref="A33:A35"/>
    <mergeCell ref="B36:F36"/>
    <mergeCell ref="A54:A56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8193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819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4"/>
  <sheetViews>
    <sheetView topLeftCell="A7" zoomScaleNormal="100" zoomScaleSheetLayoutView="39" workbookViewId="0">
      <selection activeCell="V44" sqref="V44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276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9.570312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346" t="s">
        <v>0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</row>
    <row r="2" spans="1:24" ht="18" x14ac:dyDescent="0.25">
      <c r="A2" s="346" t="s">
        <v>1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</row>
    <row r="3" spans="1:24" ht="18" x14ac:dyDescent="0.25">
      <c r="A3" s="347" t="s">
        <v>2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</row>
    <row r="4" spans="1:24" ht="18" x14ac:dyDescent="0.25">
      <c r="A4" s="348" t="s">
        <v>74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</row>
    <row r="5" spans="1:24" ht="16.5" thickBot="1" x14ac:dyDescent="0.3">
      <c r="A5" s="349" t="s">
        <v>112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</row>
    <row r="6" spans="1:24" ht="15.75" thickBot="1" x14ac:dyDescent="0.3">
      <c r="A6" s="1" t="s">
        <v>113</v>
      </c>
      <c r="B6" s="2"/>
      <c r="C6" s="2"/>
      <c r="D6" s="2"/>
      <c r="E6" s="3"/>
      <c r="F6" s="3"/>
      <c r="G6" s="4"/>
      <c r="H6" s="4"/>
      <c r="I6" s="4"/>
      <c r="J6" s="5"/>
      <c r="K6" s="343" t="s">
        <v>77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5"/>
      <c r="X6" s="5"/>
    </row>
    <row r="7" spans="1:24" ht="44.25" customHeight="1" x14ac:dyDescent="0.3">
      <c r="A7" s="6" t="s">
        <v>86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10</v>
      </c>
      <c r="H7" s="12" t="s">
        <v>11</v>
      </c>
      <c r="I7" s="13" t="s">
        <v>12</v>
      </c>
      <c r="J7" s="14" t="s">
        <v>13</v>
      </c>
      <c r="K7" s="15" t="s">
        <v>14</v>
      </c>
      <c r="L7" s="16" t="s">
        <v>15</v>
      </c>
      <c r="M7" s="16" t="s">
        <v>16</v>
      </c>
      <c r="N7" s="16" t="s">
        <v>17</v>
      </c>
      <c r="O7" s="16" t="s">
        <v>18</v>
      </c>
      <c r="P7" s="16" t="s">
        <v>19</v>
      </c>
      <c r="Q7" s="16" t="s">
        <v>20</v>
      </c>
      <c r="R7" s="16" t="s">
        <v>21</v>
      </c>
      <c r="S7" s="16" t="s">
        <v>22</v>
      </c>
      <c r="T7" s="16" t="s">
        <v>23</v>
      </c>
      <c r="U7" s="16" t="s">
        <v>24</v>
      </c>
      <c r="V7" s="17" t="s">
        <v>25</v>
      </c>
      <c r="W7" s="18" t="s">
        <v>26</v>
      </c>
      <c r="X7" s="19" t="s">
        <v>27</v>
      </c>
    </row>
    <row r="8" spans="1:24" ht="19.5" customHeight="1" thickBot="1" x14ac:dyDescent="0.35">
      <c r="A8" s="20"/>
      <c r="B8" s="333" t="s">
        <v>28</v>
      </c>
      <c r="C8" s="333"/>
      <c r="D8" s="333"/>
      <c r="E8" s="333"/>
      <c r="F8" s="334"/>
      <c r="G8" s="21">
        <f>SUM(G9+G36+G81)</f>
        <v>253949287</v>
      </c>
      <c r="H8" s="22">
        <f>SUM(H9+H36+H81)</f>
        <v>760000</v>
      </c>
      <c r="I8" s="23">
        <f t="shared" ref="I8:X8" si="0">SUM(I9+I36+I81)</f>
        <v>760000</v>
      </c>
      <c r="J8" s="24">
        <f t="shared" si="0"/>
        <v>253949287</v>
      </c>
      <c r="K8" s="22">
        <f t="shared" si="0"/>
        <v>13996830.4</v>
      </c>
      <c r="L8" s="25">
        <f t="shared" si="0"/>
        <v>16936662.34</v>
      </c>
      <c r="M8" s="25">
        <f t="shared" si="0"/>
        <v>11796360.789999999</v>
      </c>
      <c r="N8" s="25">
        <f t="shared" si="0"/>
        <v>23398723.329999998</v>
      </c>
      <c r="O8" s="25">
        <f t="shared" si="0"/>
        <v>18507368.41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72992329.269999996</v>
      </c>
      <c r="X8" s="26">
        <f t="shared" si="0"/>
        <v>180956957.72999999</v>
      </c>
    </row>
    <row r="9" spans="1:24" ht="54" thickTop="1" thickBot="1" x14ac:dyDescent="0.35">
      <c r="A9" s="27" t="s">
        <v>92</v>
      </c>
      <c r="B9" s="330" t="s">
        <v>30</v>
      </c>
      <c r="C9" s="331"/>
      <c r="D9" s="331"/>
      <c r="E9" s="331"/>
      <c r="F9" s="332"/>
      <c r="G9" s="28">
        <f>SUM(G10+G14+G18+G23+G28+G31)</f>
        <v>227987368</v>
      </c>
      <c r="H9" s="29">
        <f t="shared" ref="H9:X9" si="1">SUM(H10+H14+H18+H23+H28+H31)</f>
        <v>0</v>
      </c>
      <c r="I9" s="30">
        <f t="shared" si="1"/>
        <v>0</v>
      </c>
      <c r="J9" s="31">
        <f t="shared" si="1"/>
        <v>227987368</v>
      </c>
      <c r="K9" s="29">
        <f t="shared" si="1"/>
        <v>13351987</v>
      </c>
      <c r="L9" s="32">
        <f t="shared" si="1"/>
        <v>16368487</v>
      </c>
      <c r="M9" s="32">
        <f t="shared" si="1"/>
        <v>10375373</v>
      </c>
      <c r="N9" s="32">
        <f t="shared" si="1"/>
        <v>19187130</v>
      </c>
      <c r="O9" s="32">
        <f t="shared" si="1"/>
        <v>16763547</v>
      </c>
      <c r="P9" s="32">
        <f t="shared" si="1"/>
        <v>0</v>
      </c>
      <c r="Q9" s="32">
        <f t="shared" si="1"/>
        <v>0</v>
      </c>
      <c r="R9" s="32">
        <f t="shared" si="1"/>
        <v>0</v>
      </c>
      <c r="S9" s="32">
        <f t="shared" si="1"/>
        <v>0</v>
      </c>
      <c r="T9" s="32">
        <f t="shared" si="1"/>
        <v>0</v>
      </c>
      <c r="U9" s="32">
        <f t="shared" si="1"/>
        <v>0</v>
      </c>
      <c r="V9" s="30">
        <f t="shared" si="1"/>
        <v>0</v>
      </c>
      <c r="W9" s="31">
        <f t="shared" si="1"/>
        <v>64402908</v>
      </c>
      <c r="X9" s="33">
        <f t="shared" si="1"/>
        <v>163584460</v>
      </c>
    </row>
    <row r="10" spans="1:24" ht="27" thickTop="1" thickBot="1" x14ac:dyDescent="0.3">
      <c r="A10" s="34" t="s">
        <v>31</v>
      </c>
      <c r="B10" s="35"/>
      <c r="C10" s="35"/>
      <c r="D10" s="35"/>
      <c r="E10" s="36"/>
      <c r="F10" s="37"/>
      <c r="G10" s="38">
        <f t="shared" ref="G10:X10" si="2">SUM(G11:G11)</f>
        <v>37571807</v>
      </c>
      <c r="H10" s="39">
        <f t="shared" si="2"/>
        <v>0</v>
      </c>
      <c r="I10" s="40">
        <f t="shared" si="2"/>
        <v>0</v>
      </c>
      <c r="J10" s="41">
        <f t="shared" si="2"/>
        <v>37571807</v>
      </c>
      <c r="K10" s="39">
        <f t="shared" si="2"/>
        <v>2100000</v>
      </c>
      <c r="L10" s="42">
        <f>SUM(L11:L11)+1600000</f>
        <v>4600000</v>
      </c>
      <c r="M10" s="42">
        <f t="shared" si="2"/>
        <v>4500000</v>
      </c>
      <c r="N10" s="42">
        <f>SUM(N11:N11)+359849</f>
        <v>3490833</v>
      </c>
      <c r="O10" s="42">
        <f>SUM(O11:O11)+701700</f>
        <v>2701700</v>
      </c>
      <c r="P10" s="42">
        <f t="shared" si="2"/>
        <v>0</v>
      </c>
      <c r="Q10" s="42">
        <f t="shared" si="2"/>
        <v>0</v>
      </c>
      <c r="R10" s="42">
        <f t="shared" si="2"/>
        <v>0</v>
      </c>
      <c r="S10" s="42">
        <f t="shared" si="2"/>
        <v>0</v>
      </c>
      <c r="T10" s="42">
        <f t="shared" si="2"/>
        <v>0</v>
      </c>
      <c r="U10" s="42">
        <f t="shared" si="2"/>
        <v>0</v>
      </c>
      <c r="V10" s="40">
        <f t="shared" si="2"/>
        <v>0</v>
      </c>
      <c r="W10" s="41">
        <f t="shared" si="2"/>
        <v>17392533</v>
      </c>
      <c r="X10" s="43">
        <f t="shared" si="2"/>
        <v>20179274</v>
      </c>
    </row>
    <row r="11" spans="1:24" ht="30.75" customHeight="1" x14ac:dyDescent="0.25">
      <c r="A11" s="44" t="s">
        <v>32</v>
      </c>
      <c r="B11" s="45">
        <v>11</v>
      </c>
      <c r="C11" s="46">
        <v>453</v>
      </c>
      <c r="D11" s="46" t="s">
        <v>33</v>
      </c>
      <c r="E11" s="47"/>
      <c r="F11" s="48"/>
      <c r="G11" s="49">
        <v>37571807</v>
      </c>
      <c r="H11" s="50"/>
      <c r="I11" s="51"/>
      <c r="J11" s="52">
        <f>(G11+I11)-H11</f>
        <v>37571807</v>
      </c>
      <c r="K11" s="50">
        <v>2100000</v>
      </c>
      <c r="L11" s="53">
        <v>3000000</v>
      </c>
      <c r="M11" s="54">
        <v>4500000</v>
      </c>
      <c r="N11" s="54">
        <v>3130984</v>
      </c>
      <c r="O11" s="54">
        <v>2000000</v>
      </c>
      <c r="P11" s="54"/>
      <c r="Q11" s="54"/>
      <c r="R11" s="54"/>
      <c r="S11" s="54"/>
      <c r="T11" s="54"/>
      <c r="U11" s="54"/>
      <c r="V11" s="55"/>
      <c r="W11" s="56">
        <f>SUM(K11:V11)+1600000+359849+701700</f>
        <v>17392533</v>
      </c>
      <c r="X11" s="57">
        <f t="shared" ref="X11" si="3">J11-W11</f>
        <v>20179274</v>
      </c>
    </row>
    <row r="12" spans="1:24" ht="36" customHeight="1" x14ac:dyDescent="0.25">
      <c r="A12" s="89"/>
      <c r="B12" s="59"/>
      <c r="C12" s="277"/>
      <c r="D12" s="277"/>
      <c r="E12" s="278"/>
      <c r="F12" s="279"/>
      <c r="G12" s="280"/>
      <c r="H12" s="281"/>
      <c r="I12" s="282"/>
      <c r="J12" s="283"/>
      <c r="K12" s="281"/>
      <c r="L12" s="288" t="s">
        <v>80</v>
      </c>
      <c r="M12" s="284"/>
      <c r="N12" s="323" t="s">
        <v>102</v>
      </c>
      <c r="O12" s="328" t="s">
        <v>114</v>
      </c>
      <c r="P12" s="284"/>
      <c r="Q12" s="284"/>
      <c r="R12" s="284"/>
      <c r="S12" s="284"/>
      <c r="T12" s="284"/>
      <c r="U12" s="284"/>
      <c r="V12" s="285"/>
      <c r="W12" s="286"/>
      <c r="X12" s="287"/>
    </row>
    <row r="13" spans="1:24" ht="15.75" thickBot="1" x14ac:dyDescent="0.3">
      <c r="A13" s="58"/>
      <c r="B13" s="59"/>
      <c r="C13" s="60"/>
      <c r="D13" s="60"/>
      <c r="E13" s="61"/>
      <c r="F13" s="62"/>
      <c r="G13" s="63"/>
      <c r="H13" s="64"/>
      <c r="I13" s="65"/>
      <c r="J13" s="66"/>
      <c r="K13" s="67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9"/>
      <c r="W13" s="70"/>
      <c r="X13" s="71"/>
    </row>
    <row r="14" spans="1:24" ht="39" thickBot="1" x14ac:dyDescent="0.3">
      <c r="A14" s="72" t="s">
        <v>34</v>
      </c>
      <c r="B14" s="73"/>
      <c r="C14" s="73"/>
      <c r="D14" s="73"/>
      <c r="E14" s="74"/>
      <c r="F14" s="75"/>
      <c r="G14" s="76">
        <f>SUM(G15:G15)</f>
        <v>32000000</v>
      </c>
      <c r="H14" s="77">
        <f t="shared" ref="H14:X14" si="4">SUM(H15:H15)</f>
        <v>0</v>
      </c>
      <c r="I14" s="78">
        <f t="shared" si="4"/>
        <v>0</v>
      </c>
      <c r="J14" s="79">
        <f t="shared" si="4"/>
        <v>32000000</v>
      </c>
      <c r="K14" s="77">
        <f t="shared" si="4"/>
        <v>1900000</v>
      </c>
      <c r="L14" s="80">
        <f>SUM(L15:L15)+1430320</f>
        <v>3430320</v>
      </c>
      <c r="M14" s="80">
        <f t="shared" si="4"/>
        <v>2666373</v>
      </c>
      <c r="N14" s="80">
        <f t="shared" si="4"/>
        <v>2666667</v>
      </c>
      <c r="O14" s="80">
        <f t="shared" si="4"/>
        <v>1800000</v>
      </c>
      <c r="P14" s="80">
        <f t="shared" si="4"/>
        <v>0</v>
      </c>
      <c r="Q14" s="80">
        <f t="shared" si="4"/>
        <v>0</v>
      </c>
      <c r="R14" s="80">
        <f t="shared" si="4"/>
        <v>0</v>
      </c>
      <c r="S14" s="80">
        <f t="shared" si="4"/>
        <v>0</v>
      </c>
      <c r="T14" s="80">
        <f t="shared" si="4"/>
        <v>0</v>
      </c>
      <c r="U14" s="80">
        <f t="shared" si="4"/>
        <v>0</v>
      </c>
      <c r="V14" s="78">
        <f t="shared" si="4"/>
        <v>0</v>
      </c>
      <c r="W14" s="79">
        <f t="shared" si="4"/>
        <v>12463360</v>
      </c>
      <c r="X14" s="81">
        <f t="shared" si="4"/>
        <v>19536640</v>
      </c>
    </row>
    <row r="15" spans="1:24" ht="23.25" x14ac:dyDescent="0.25">
      <c r="A15" s="44" t="s">
        <v>35</v>
      </c>
      <c r="B15" s="46">
        <v>11</v>
      </c>
      <c r="C15" s="46">
        <v>453</v>
      </c>
      <c r="D15" s="46" t="s">
        <v>33</v>
      </c>
      <c r="E15" s="47"/>
      <c r="F15" s="82"/>
      <c r="G15" s="49">
        <v>32000000</v>
      </c>
      <c r="H15" s="83"/>
      <c r="I15" s="82"/>
      <c r="J15" s="52">
        <f>(G15+I15)-H15</f>
        <v>32000000</v>
      </c>
      <c r="K15" s="84">
        <v>1900000</v>
      </c>
      <c r="L15" s="85">
        <v>2000000</v>
      </c>
      <c r="M15" s="86">
        <v>2666373</v>
      </c>
      <c r="N15" s="86">
        <v>2666667</v>
      </c>
      <c r="O15" s="86">
        <v>1800000</v>
      </c>
      <c r="P15" s="86"/>
      <c r="Q15" s="86"/>
      <c r="R15" s="86"/>
      <c r="S15" s="86"/>
      <c r="T15" s="86"/>
      <c r="U15" s="86"/>
      <c r="V15" s="87"/>
      <c r="W15" s="56">
        <f>SUM(K15:V15)+1430320</f>
        <v>12463360</v>
      </c>
      <c r="X15" s="88">
        <f>J15-W15</f>
        <v>19536640</v>
      </c>
    </row>
    <row r="16" spans="1:24" ht="32.25" customHeight="1" x14ac:dyDescent="0.25">
      <c r="A16" s="89"/>
      <c r="B16" s="60"/>
      <c r="C16" s="60"/>
      <c r="D16" s="60"/>
      <c r="E16" s="61"/>
      <c r="F16" s="91"/>
      <c r="G16" s="280"/>
      <c r="H16" s="289"/>
      <c r="I16" s="290"/>
      <c r="J16" s="283"/>
      <c r="K16" s="291"/>
      <c r="L16" s="288" t="s">
        <v>81</v>
      </c>
      <c r="M16" s="292"/>
      <c r="N16" s="292"/>
      <c r="O16" s="292"/>
      <c r="P16" s="292"/>
      <c r="Q16" s="292"/>
      <c r="R16" s="292"/>
      <c r="S16" s="292"/>
      <c r="T16" s="292"/>
      <c r="U16" s="292"/>
      <c r="V16" s="293"/>
      <c r="W16" s="286"/>
      <c r="X16" s="294"/>
    </row>
    <row r="17" spans="1:25" ht="15.75" thickBot="1" x14ac:dyDescent="0.3">
      <c r="A17" s="89"/>
      <c r="B17" s="59"/>
      <c r="C17" s="60"/>
      <c r="D17" s="60"/>
      <c r="E17" s="61"/>
      <c r="F17" s="62"/>
      <c r="G17" s="63"/>
      <c r="H17" s="90"/>
      <c r="I17" s="91"/>
      <c r="J17" s="66"/>
      <c r="K17" s="90"/>
      <c r="L17" s="92"/>
      <c r="M17" s="93"/>
      <c r="N17" s="93"/>
      <c r="O17" s="93"/>
      <c r="P17" s="93"/>
      <c r="Q17" s="93"/>
      <c r="R17" s="93"/>
      <c r="S17" s="93"/>
      <c r="T17" s="93"/>
      <c r="U17" s="93"/>
      <c r="V17" s="94"/>
      <c r="W17" s="70"/>
      <c r="X17" s="71"/>
    </row>
    <row r="18" spans="1:25" ht="26.25" thickBot="1" x14ac:dyDescent="0.3">
      <c r="A18" s="72" t="s">
        <v>36</v>
      </c>
      <c r="B18" s="73"/>
      <c r="C18" s="73"/>
      <c r="D18" s="73"/>
      <c r="E18" s="74"/>
      <c r="F18" s="75"/>
      <c r="G18" s="76">
        <f>SUM(G19:G21)</f>
        <v>31550000</v>
      </c>
      <c r="H18" s="77">
        <f t="shared" ref="H18:X18" si="5">SUM(H19:H21)</f>
        <v>0</v>
      </c>
      <c r="I18" s="78">
        <f t="shared" si="5"/>
        <v>0</v>
      </c>
      <c r="J18" s="79">
        <f t="shared" si="5"/>
        <v>31550000</v>
      </c>
      <c r="K18" s="77">
        <f t="shared" si="5"/>
        <v>2818653</v>
      </c>
      <c r="L18" s="80">
        <f t="shared" si="5"/>
        <v>2629167</v>
      </c>
      <c r="M18" s="80">
        <f t="shared" si="5"/>
        <v>2500000</v>
      </c>
      <c r="N18" s="80">
        <f t="shared" si="5"/>
        <v>2624167</v>
      </c>
      <c r="O18" s="80">
        <f t="shared" si="5"/>
        <v>2500000</v>
      </c>
      <c r="P18" s="80">
        <f t="shared" si="5"/>
        <v>0</v>
      </c>
      <c r="Q18" s="80">
        <f t="shared" si="5"/>
        <v>0</v>
      </c>
      <c r="R18" s="80">
        <f t="shared" si="5"/>
        <v>0</v>
      </c>
      <c r="S18" s="80">
        <f t="shared" si="5"/>
        <v>0</v>
      </c>
      <c r="T18" s="80">
        <f t="shared" si="5"/>
        <v>0</v>
      </c>
      <c r="U18" s="80">
        <f t="shared" si="5"/>
        <v>0</v>
      </c>
      <c r="V18" s="78">
        <f t="shared" si="5"/>
        <v>0</v>
      </c>
      <c r="W18" s="79">
        <f t="shared" si="5"/>
        <v>13071987</v>
      </c>
      <c r="X18" s="81">
        <f t="shared" si="5"/>
        <v>18478013</v>
      </c>
      <c r="Y18" s="95"/>
    </row>
    <row r="19" spans="1:25" ht="34.5" x14ac:dyDescent="0.25">
      <c r="A19" s="44" t="s">
        <v>37</v>
      </c>
      <c r="B19" s="96">
        <v>21</v>
      </c>
      <c r="C19" s="96">
        <v>453</v>
      </c>
      <c r="D19" s="97" t="s">
        <v>75</v>
      </c>
      <c r="E19" s="98"/>
      <c r="F19" s="99"/>
      <c r="G19" s="49">
        <v>25550000</v>
      </c>
      <c r="H19" s="50"/>
      <c r="I19" s="51"/>
      <c r="J19" s="52">
        <f>(G19+I19)-H19</f>
        <v>25550000</v>
      </c>
      <c r="K19" s="100">
        <v>1818653</v>
      </c>
      <c r="L19" s="101">
        <v>2129167</v>
      </c>
      <c r="M19" s="102">
        <v>2000000</v>
      </c>
      <c r="N19" s="102">
        <v>2124167</v>
      </c>
      <c r="O19" s="54">
        <v>2000000</v>
      </c>
      <c r="P19" s="54"/>
      <c r="Q19" s="54"/>
      <c r="R19" s="54"/>
      <c r="S19" s="54"/>
      <c r="T19" s="54"/>
      <c r="U19" s="54"/>
      <c r="V19" s="55"/>
      <c r="W19" s="56">
        <f>SUM(K19:V19)</f>
        <v>10071987</v>
      </c>
      <c r="X19" s="88">
        <f>J19-W19</f>
        <v>15478013</v>
      </c>
    </row>
    <row r="20" spans="1:25" ht="6.75" customHeight="1" x14ac:dyDescent="0.25">
      <c r="A20" s="335"/>
      <c r="B20" s="103"/>
      <c r="C20" s="103"/>
      <c r="D20" s="104"/>
      <c r="E20" s="105"/>
      <c r="F20" s="106"/>
      <c r="G20" s="107"/>
      <c r="H20" s="108"/>
      <c r="I20" s="109"/>
      <c r="J20" s="110"/>
      <c r="K20" s="108"/>
      <c r="L20" s="111"/>
      <c r="M20" s="112"/>
      <c r="N20" s="112"/>
      <c r="O20" s="112"/>
      <c r="P20" s="112"/>
      <c r="Q20" s="112"/>
      <c r="R20" s="112"/>
      <c r="S20" s="112"/>
      <c r="T20" s="112"/>
      <c r="U20" s="112"/>
      <c r="V20" s="113"/>
      <c r="W20" s="114"/>
      <c r="X20" s="115"/>
    </row>
    <row r="21" spans="1:25" x14ac:dyDescent="0.25">
      <c r="A21" s="336"/>
      <c r="B21" s="116">
        <v>21</v>
      </c>
      <c r="C21" s="116">
        <v>533</v>
      </c>
      <c r="D21" s="117" t="s">
        <v>75</v>
      </c>
      <c r="E21" s="118"/>
      <c r="F21" s="119"/>
      <c r="G21" s="120">
        <v>6000000</v>
      </c>
      <c r="H21" s="121"/>
      <c r="I21" s="122"/>
      <c r="J21" s="123">
        <f>(G21+I21)-H21</f>
        <v>6000000</v>
      </c>
      <c r="K21" s="124">
        <v>1000000</v>
      </c>
      <c r="L21" s="125">
        <v>500000</v>
      </c>
      <c r="M21" s="126">
        <v>500000</v>
      </c>
      <c r="N21" s="126">
        <v>500000</v>
      </c>
      <c r="O21" s="127">
        <v>500000</v>
      </c>
      <c r="P21" s="127"/>
      <c r="Q21" s="127"/>
      <c r="R21" s="127"/>
      <c r="S21" s="127"/>
      <c r="T21" s="127"/>
      <c r="U21" s="127"/>
      <c r="V21" s="128"/>
      <c r="W21" s="129">
        <f t="shared" ref="W21" si="6">SUM(K21:V21)</f>
        <v>3000000</v>
      </c>
      <c r="X21" s="130">
        <f>J21-W21</f>
        <v>3000000</v>
      </c>
    </row>
    <row r="22" spans="1:25" ht="15.75" thickBot="1" x14ac:dyDescent="0.3">
      <c r="A22" s="337"/>
      <c r="B22" s="131"/>
      <c r="C22" s="131"/>
      <c r="D22" s="132"/>
      <c r="E22" s="133"/>
      <c r="F22" s="134"/>
      <c r="G22" s="63"/>
      <c r="H22" s="64"/>
      <c r="I22" s="65"/>
      <c r="J22" s="66"/>
      <c r="K22" s="135"/>
      <c r="L22" s="136"/>
      <c r="M22" s="137"/>
      <c r="N22" s="137"/>
      <c r="O22" s="68"/>
      <c r="P22" s="68"/>
      <c r="Q22" s="68"/>
      <c r="R22" s="68"/>
      <c r="S22" s="68"/>
      <c r="T22" s="68"/>
      <c r="U22" s="68"/>
      <c r="V22" s="69"/>
      <c r="W22" s="70"/>
      <c r="X22" s="71"/>
    </row>
    <row r="23" spans="1:25" ht="26.25" thickBot="1" x14ac:dyDescent="0.3">
      <c r="A23" s="72" t="s">
        <v>38</v>
      </c>
      <c r="B23" s="73"/>
      <c r="C23" s="73"/>
      <c r="D23" s="73"/>
      <c r="E23" s="74"/>
      <c r="F23" s="75"/>
      <c r="G23" s="76">
        <f>SUM(G24:G26)</f>
        <v>3500000</v>
      </c>
      <c r="H23" s="77">
        <f t="shared" ref="H23:X23" si="7">SUM(H24:H26)</f>
        <v>0</v>
      </c>
      <c r="I23" s="78">
        <f t="shared" si="7"/>
        <v>0</v>
      </c>
      <c r="J23" s="79">
        <f t="shared" si="7"/>
        <v>3500000</v>
      </c>
      <c r="K23" s="77">
        <f t="shared" si="7"/>
        <v>500000</v>
      </c>
      <c r="L23" s="80">
        <f t="shared" si="7"/>
        <v>125000</v>
      </c>
      <c r="M23" s="80">
        <f t="shared" si="7"/>
        <v>125000</v>
      </c>
      <c r="N23" s="80">
        <f t="shared" si="7"/>
        <v>125000</v>
      </c>
      <c r="O23" s="80">
        <f t="shared" si="7"/>
        <v>125000</v>
      </c>
      <c r="P23" s="80">
        <f t="shared" si="7"/>
        <v>0</v>
      </c>
      <c r="Q23" s="80">
        <f t="shared" si="7"/>
        <v>0</v>
      </c>
      <c r="R23" s="80">
        <f t="shared" si="7"/>
        <v>0</v>
      </c>
      <c r="S23" s="80">
        <f t="shared" si="7"/>
        <v>0</v>
      </c>
      <c r="T23" s="80">
        <f t="shared" si="7"/>
        <v>0</v>
      </c>
      <c r="U23" s="80">
        <f t="shared" si="7"/>
        <v>0</v>
      </c>
      <c r="V23" s="78">
        <f t="shared" si="7"/>
        <v>0</v>
      </c>
      <c r="W23" s="79">
        <f t="shared" si="7"/>
        <v>1000000</v>
      </c>
      <c r="X23" s="81">
        <f t="shared" si="7"/>
        <v>2500000</v>
      </c>
    </row>
    <row r="24" spans="1:25" ht="23.25" x14ac:dyDescent="0.25">
      <c r="A24" s="44" t="s">
        <v>39</v>
      </c>
      <c r="B24" s="45">
        <v>11</v>
      </c>
      <c r="C24" s="46">
        <v>461</v>
      </c>
      <c r="D24" s="46" t="s">
        <v>33</v>
      </c>
      <c r="E24" s="47"/>
      <c r="F24" s="48"/>
      <c r="G24" s="49">
        <v>1500000</v>
      </c>
      <c r="H24" s="50"/>
      <c r="I24" s="51"/>
      <c r="J24" s="52">
        <f>(G24+I24)-H24</f>
        <v>1500000</v>
      </c>
      <c r="K24" s="50">
        <v>500000</v>
      </c>
      <c r="L24" s="53">
        <v>125000</v>
      </c>
      <c r="M24" s="54">
        <v>125000</v>
      </c>
      <c r="N24" s="54">
        <v>125000</v>
      </c>
      <c r="O24" s="54">
        <v>125000</v>
      </c>
      <c r="P24" s="54"/>
      <c r="Q24" s="54"/>
      <c r="R24" s="54"/>
      <c r="S24" s="54"/>
      <c r="T24" s="54"/>
      <c r="U24" s="54"/>
      <c r="V24" s="55"/>
      <c r="W24" s="56">
        <f>SUM(K24:V24)</f>
        <v>1000000</v>
      </c>
      <c r="X24" s="88">
        <f>J24-W24</f>
        <v>500000</v>
      </c>
    </row>
    <row r="25" spans="1:25" ht="6" customHeight="1" x14ac:dyDescent="0.25">
      <c r="A25" s="89"/>
      <c r="B25" s="138"/>
      <c r="C25" s="139"/>
      <c r="D25" s="139"/>
      <c r="E25" s="140"/>
      <c r="F25" s="141"/>
      <c r="G25" s="142"/>
      <c r="H25" s="143"/>
      <c r="I25" s="144"/>
      <c r="J25" s="145"/>
      <c r="K25" s="143"/>
      <c r="L25" s="146"/>
      <c r="M25" s="147"/>
      <c r="N25" s="147"/>
      <c r="O25" s="147"/>
      <c r="P25" s="147"/>
      <c r="Q25" s="147"/>
      <c r="R25" s="147"/>
      <c r="S25" s="147"/>
      <c r="T25" s="147"/>
      <c r="U25" s="147"/>
      <c r="V25" s="148"/>
      <c r="W25" s="149"/>
      <c r="X25" s="150"/>
    </row>
    <row r="26" spans="1:25" x14ac:dyDescent="0.25">
      <c r="A26" s="151"/>
      <c r="B26" s="152">
        <v>61</v>
      </c>
      <c r="C26" s="153">
        <v>461</v>
      </c>
      <c r="D26" s="153" t="s">
        <v>33</v>
      </c>
      <c r="E26" s="154" t="s">
        <v>40</v>
      </c>
      <c r="F26" s="155" t="s">
        <v>41</v>
      </c>
      <c r="G26" s="156">
        <v>2000000</v>
      </c>
      <c r="H26" s="157"/>
      <c r="I26" s="158"/>
      <c r="J26" s="159">
        <f>(G26+I26)-H26</f>
        <v>2000000</v>
      </c>
      <c r="K26" s="157"/>
      <c r="L26" s="160"/>
      <c r="M26" s="161"/>
      <c r="N26" s="161"/>
      <c r="O26" s="161"/>
      <c r="P26" s="161"/>
      <c r="Q26" s="161"/>
      <c r="R26" s="161"/>
      <c r="S26" s="161"/>
      <c r="T26" s="161"/>
      <c r="U26" s="161"/>
      <c r="V26" s="162"/>
      <c r="W26" s="163">
        <f t="shared" ref="W26" si="8">SUM(K26:V26)</f>
        <v>0</v>
      </c>
      <c r="X26" s="164">
        <f>J26-W26</f>
        <v>2000000</v>
      </c>
    </row>
    <row r="27" spans="1:25" ht="15.75" thickBot="1" x14ac:dyDescent="0.3">
      <c r="A27" s="165"/>
      <c r="B27" s="59"/>
      <c r="C27" s="60"/>
      <c r="D27" s="60"/>
      <c r="E27" s="61"/>
      <c r="F27" s="62"/>
      <c r="G27" s="63"/>
      <c r="H27" s="64"/>
      <c r="I27" s="65"/>
      <c r="J27" s="66"/>
      <c r="K27" s="64"/>
      <c r="L27" s="166"/>
      <c r="M27" s="68"/>
      <c r="N27" s="68"/>
      <c r="O27" s="68"/>
      <c r="P27" s="68"/>
      <c r="Q27" s="68"/>
      <c r="R27" s="68"/>
      <c r="S27" s="68"/>
      <c r="T27" s="68"/>
      <c r="U27" s="68"/>
      <c r="V27" s="69"/>
      <c r="W27" s="70"/>
      <c r="X27" s="71"/>
    </row>
    <row r="28" spans="1:25" ht="39" thickBot="1" x14ac:dyDescent="0.3">
      <c r="A28" s="72" t="s">
        <v>42</v>
      </c>
      <c r="B28" s="73"/>
      <c r="C28" s="73"/>
      <c r="D28" s="73"/>
      <c r="E28" s="74"/>
      <c r="F28" s="75"/>
      <c r="G28" s="76">
        <f>SUM(G29:G29)</f>
        <v>7000000</v>
      </c>
      <c r="H28" s="77"/>
      <c r="I28" s="78">
        <f t="shared" ref="I28:X28" si="9">SUM(I29:I29)</f>
        <v>0</v>
      </c>
      <c r="J28" s="79">
        <f t="shared" si="9"/>
        <v>7000000</v>
      </c>
      <c r="K28" s="167">
        <f t="shared" si="9"/>
        <v>583334</v>
      </c>
      <c r="L28" s="168">
        <f t="shared" si="9"/>
        <v>584000</v>
      </c>
      <c r="M28" s="80">
        <f t="shared" si="9"/>
        <v>584000</v>
      </c>
      <c r="N28" s="80">
        <f t="shared" si="9"/>
        <v>583333</v>
      </c>
      <c r="O28" s="80">
        <f t="shared" si="9"/>
        <v>583334</v>
      </c>
      <c r="P28" s="80">
        <f t="shared" si="9"/>
        <v>0</v>
      </c>
      <c r="Q28" s="80">
        <f t="shared" si="9"/>
        <v>0</v>
      </c>
      <c r="R28" s="80">
        <f t="shared" si="9"/>
        <v>0</v>
      </c>
      <c r="S28" s="80">
        <f t="shared" si="9"/>
        <v>0</v>
      </c>
      <c r="T28" s="80">
        <f t="shared" si="9"/>
        <v>0</v>
      </c>
      <c r="U28" s="80">
        <f t="shared" si="9"/>
        <v>0</v>
      </c>
      <c r="V28" s="78">
        <f t="shared" si="9"/>
        <v>0</v>
      </c>
      <c r="W28" s="79">
        <f>SUM(W29:W29)</f>
        <v>2918001</v>
      </c>
      <c r="X28" s="81">
        <f t="shared" si="9"/>
        <v>4081999</v>
      </c>
    </row>
    <row r="29" spans="1:25" ht="23.25" x14ac:dyDescent="0.25">
      <c r="A29" s="44" t="s">
        <v>43</v>
      </c>
      <c r="B29" s="45">
        <v>21</v>
      </c>
      <c r="C29" s="46">
        <v>461</v>
      </c>
      <c r="D29" s="46" t="s">
        <v>33</v>
      </c>
      <c r="E29" s="47"/>
      <c r="F29" s="48"/>
      <c r="G29" s="49">
        <v>7000000</v>
      </c>
      <c r="H29" s="50"/>
      <c r="I29" s="51"/>
      <c r="J29" s="52">
        <f>(G29+I29)-H29</f>
        <v>7000000</v>
      </c>
      <c r="K29" s="50">
        <v>583334</v>
      </c>
      <c r="L29" s="53">
        <v>584000</v>
      </c>
      <c r="M29" s="54">
        <v>584000</v>
      </c>
      <c r="N29" s="54">
        <v>583333</v>
      </c>
      <c r="O29" s="54">
        <v>583334</v>
      </c>
      <c r="P29" s="54"/>
      <c r="Q29" s="54"/>
      <c r="R29" s="54"/>
      <c r="S29" s="54"/>
      <c r="T29" s="54"/>
      <c r="U29" s="54"/>
      <c r="V29" s="55"/>
      <c r="W29" s="56">
        <f>SUM(K29:V29)</f>
        <v>2918001</v>
      </c>
      <c r="X29" s="88">
        <f>J29-W29</f>
        <v>4081999</v>
      </c>
    </row>
    <row r="30" spans="1:25" ht="15.75" thickBot="1" x14ac:dyDescent="0.3">
      <c r="A30" s="89"/>
      <c r="B30" s="59"/>
      <c r="C30" s="60"/>
      <c r="D30" s="60"/>
      <c r="E30" s="61"/>
      <c r="F30" s="62"/>
      <c r="G30" s="63"/>
      <c r="H30" s="64"/>
      <c r="I30" s="65"/>
      <c r="J30" s="66"/>
      <c r="K30" s="64"/>
      <c r="L30" s="166"/>
      <c r="M30" s="68"/>
      <c r="N30" s="68"/>
      <c r="O30" s="68"/>
      <c r="P30" s="68"/>
      <c r="Q30" s="68"/>
      <c r="R30" s="68"/>
      <c r="S30" s="68"/>
      <c r="T30" s="68"/>
      <c r="U30" s="68"/>
      <c r="V30" s="69"/>
      <c r="W30" s="70"/>
      <c r="X30" s="71"/>
    </row>
    <row r="31" spans="1:25" ht="26.25" thickBot="1" x14ac:dyDescent="0.3">
      <c r="A31" s="72" t="s">
        <v>44</v>
      </c>
      <c r="B31" s="169"/>
      <c r="C31" s="170"/>
      <c r="D31" s="170"/>
      <c r="E31" s="171"/>
      <c r="F31" s="172"/>
      <c r="G31" s="173">
        <f>SUM(G32:G34)</f>
        <v>116365561</v>
      </c>
      <c r="H31" s="174">
        <f t="shared" ref="H31:X31" si="10">SUM(H32:H34)</f>
        <v>0</v>
      </c>
      <c r="I31" s="175">
        <f t="shared" si="10"/>
        <v>0</v>
      </c>
      <c r="J31" s="176">
        <f t="shared" si="10"/>
        <v>116365561</v>
      </c>
      <c r="K31" s="174">
        <f t="shared" si="10"/>
        <v>5450000</v>
      </c>
      <c r="L31" s="177">
        <f t="shared" si="10"/>
        <v>5000000</v>
      </c>
      <c r="M31" s="177">
        <f t="shared" si="10"/>
        <v>0</v>
      </c>
      <c r="N31" s="177">
        <f t="shared" si="10"/>
        <v>9697130</v>
      </c>
      <c r="O31" s="177">
        <f t="shared" si="10"/>
        <v>9053513</v>
      </c>
      <c r="P31" s="177">
        <f t="shared" si="10"/>
        <v>0</v>
      </c>
      <c r="Q31" s="177">
        <f t="shared" si="10"/>
        <v>0</v>
      </c>
      <c r="R31" s="177">
        <f t="shared" si="10"/>
        <v>0</v>
      </c>
      <c r="S31" s="177">
        <f t="shared" si="10"/>
        <v>0</v>
      </c>
      <c r="T31" s="177">
        <f t="shared" si="10"/>
        <v>0</v>
      </c>
      <c r="U31" s="177">
        <f t="shared" si="10"/>
        <v>0</v>
      </c>
      <c r="V31" s="175">
        <f t="shared" si="10"/>
        <v>0</v>
      </c>
      <c r="W31" s="176">
        <f t="shared" si="10"/>
        <v>17557027</v>
      </c>
      <c r="X31" s="178">
        <f t="shared" si="10"/>
        <v>98808534</v>
      </c>
    </row>
    <row r="32" spans="1:25" ht="23.25" x14ac:dyDescent="0.25">
      <c r="A32" s="179" t="s">
        <v>45</v>
      </c>
      <c r="B32" s="59">
        <v>21</v>
      </c>
      <c r="C32" s="60">
        <v>453</v>
      </c>
      <c r="D32" s="60" t="s">
        <v>33</v>
      </c>
      <c r="E32" s="61"/>
      <c r="F32" s="62"/>
      <c r="G32" s="63">
        <v>43723397</v>
      </c>
      <c r="H32" s="64"/>
      <c r="I32" s="65"/>
      <c r="J32" s="66">
        <f>(G32+I32)-H32</f>
        <v>43723397</v>
      </c>
      <c r="K32" s="135">
        <v>3000000</v>
      </c>
      <c r="L32" s="136">
        <v>2000000</v>
      </c>
      <c r="M32" s="68"/>
      <c r="N32" s="68">
        <v>3643616</v>
      </c>
      <c r="O32" s="68">
        <v>3000000</v>
      </c>
      <c r="P32" s="68"/>
      <c r="Q32" s="68"/>
      <c r="R32" s="68"/>
      <c r="S32" s="68"/>
      <c r="T32" s="68"/>
      <c r="U32" s="68"/>
      <c r="V32" s="69"/>
      <c r="W32" s="70"/>
      <c r="X32" s="71">
        <f>J32-W32</f>
        <v>43723397</v>
      </c>
    </row>
    <row r="33" spans="1:24" ht="6" customHeight="1" x14ac:dyDescent="0.25">
      <c r="A33" s="338"/>
      <c r="B33" s="180"/>
      <c r="C33" s="181"/>
      <c r="D33" s="181"/>
      <c r="E33" s="182"/>
      <c r="F33" s="183"/>
      <c r="G33" s="107"/>
      <c r="H33" s="108"/>
      <c r="I33" s="109"/>
      <c r="J33" s="110"/>
      <c r="K33" s="184"/>
      <c r="L33" s="111"/>
      <c r="M33" s="112"/>
      <c r="N33" s="112"/>
      <c r="O33" s="112"/>
      <c r="P33" s="112"/>
      <c r="Q33" s="112"/>
      <c r="R33" s="112"/>
      <c r="S33" s="112"/>
      <c r="T33" s="112"/>
      <c r="U33" s="112"/>
      <c r="V33" s="113"/>
      <c r="W33" s="114"/>
      <c r="X33" s="115"/>
    </row>
    <row r="34" spans="1:24" x14ac:dyDescent="0.25">
      <c r="A34" s="336"/>
      <c r="B34" s="185">
        <v>21</v>
      </c>
      <c r="C34" s="186">
        <v>533</v>
      </c>
      <c r="D34" s="186" t="s">
        <v>33</v>
      </c>
      <c r="E34" s="187"/>
      <c r="F34" s="188"/>
      <c r="G34" s="120">
        <v>72642164</v>
      </c>
      <c r="H34" s="121"/>
      <c r="I34" s="122"/>
      <c r="J34" s="123">
        <f>(G34+I34)-H34</f>
        <v>72642164</v>
      </c>
      <c r="K34" s="124">
        <v>2450000</v>
      </c>
      <c r="L34" s="125">
        <v>3000000</v>
      </c>
      <c r="M34" s="127"/>
      <c r="N34" s="127">
        <v>6053514</v>
      </c>
      <c r="O34" s="127">
        <v>6053513</v>
      </c>
      <c r="P34" s="127"/>
      <c r="Q34" s="127"/>
      <c r="R34" s="127"/>
      <c r="S34" s="127"/>
      <c r="T34" s="127"/>
      <c r="U34" s="127"/>
      <c r="V34" s="128"/>
      <c r="W34" s="129">
        <f>SUM(K34:V34)</f>
        <v>17557027</v>
      </c>
      <c r="X34" s="130">
        <f>J34-W34</f>
        <v>55085137</v>
      </c>
    </row>
    <row r="35" spans="1:24" ht="15.75" thickBot="1" x14ac:dyDescent="0.3">
      <c r="A35" s="339"/>
      <c r="B35" s="59"/>
      <c r="C35" s="60"/>
      <c r="D35" s="60"/>
      <c r="E35" s="61"/>
      <c r="F35" s="62"/>
      <c r="G35" s="63"/>
      <c r="H35" s="64"/>
      <c r="I35" s="65"/>
      <c r="J35" s="66"/>
      <c r="K35" s="64"/>
      <c r="L35" s="166"/>
      <c r="M35" s="68"/>
      <c r="N35" s="68"/>
      <c r="O35" s="68"/>
      <c r="P35" s="189"/>
      <c r="Q35" s="68"/>
      <c r="R35" s="68"/>
      <c r="S35" s="68"/>
      <c r="T35" s="68"/>
      <c r="U35" s="68"/>
      <c r="V35" s="69"/>
      <c r="W35" s="70"/>
      <c r="X35" s="71"/>
    </row>
    <row r="36" spans="1:24" ht="63.75" customHeight="1" thickTop="1" thickBot="1" x14ac:dyDescent="0.35">
      <c r="A36" s="190" t="s">
        <v>90</v>
      </c>
      <c r="B36" s="340" t="s">
        <v>30</v>
      </c>
      <c r="C36" s="341"/>
      <c r="D36" s="341"/>
      <c r="E36" s="341"/>
      <c r="F36" s="342"/>
      <c r="G36" s="191">
        <f>SUM(G37+G40+G43+G46+G49+G52+G58+G63+G69+G72+G78+G75)</f>
        <v>22961919</v>
      </c>
      <c r="H36" s="192">
        <f t="shared" ref="H36:X36" si="11">SUM(H37+H40+H43+H46+H49+H52+H58+H63+H69+H72+H78+H75)</f>
        <v>760000</v>
      </c>
      <c r="I36" s="193">
        <f t="shared" si="11"/>
        <v>760000</v>
      </c>
      <c r="J36" s="194">
        <f t="shared" si="11"/>
        <v>22961919</v>
      </c>
      <c r="K36" s="192">
        <f t="shared" si="11"/>
        <v>644843.4</v>
      </c>
      <c r="L36" s="195">
        <f t="shared" si="11"/>
        <v>568175.34</v>
      </c>
      <c r="M36" s="195">
        <f t="shared" si="11"/>
        <v>1420987.79</v>
      </c>
      <c r="N36" s="195">
        <f t="shared" si="11"/>
        <v>3211593.33</v>
      </c>
      <c r="O36" s="195">
        <f t="shared" si="11"/>
        <v>1493821.4100000001</v>
      </c>
      <c r="P36" s="195">
        <f t="shared" si="11"/>
        <v>0</v>
      </c>
      <c r="Q36" s="195">
        <f t="shared" si="11"/>
        <v>0</v>
      </c>
      <c r="R36" s="195">
        <f t="shared" si="11"/>
        <v>0</v>
      </c>
      <c r="S36" s="195">
        <f t="shared" si="11"/>
        <v>0</v>
      </c>
      <c r="T36" s="195">
        <f t="shared" si="11"/>
        <v>0</v>
      </c>
      <c r="U36" s="195">
        <f t="shared" si="11"/>
        <v>0</v>
      </c>
      <c r="V36" s="193">
        <f t="shared" si="11"/>
        <v>0</v>
      </c>
      <c r="W36" s="194">
        <f t="shared" si="11"/>
        <v>7339421.2699999996</v>
      </c>
      <c r="X36" s="196">
        <f t="shared" si="11"/>
        <v>15622497.73</v>
      </c>
    </row>
    <row r="37" spans="1:24" ht="27" thickTop="1" thickBot="1" x14ac:dyDescent="0.3">
      <c r="A37" s="34" t="s">
        <v>47</v>
      </c>
      <c r="B37" s="197"/>
      <c r="C37" s="198"/>
      <c r="D37" s="198"/>
      <c r="E37" s="199"/>
      <c r="F37" s="200"/>
      <c r="G37" s="201">
        <f>SUM(G38)</f>
        <v>3350000</v>
      </c>
      <c r="H37" s="202">
        <f t="shared" ref="H37:X37" si="12">SUM(H38)</f>
        <v>0</v>
      </c>
      <c r="I37" s="203">
        <f t="shared" si="12"/>
        <v>0</v>
      </c>
      <c r="J37" s="204">
        <f t="shared" si="12"/>
        <v>3350000</v>
      </c>
      <c r="K37" s="202">
        <f t="shared" si="12"/>
        <v>194455.4</v>
      </c>
      <c r="L37" s="205">
        <f t="shared" si="12"/>
        <v>194397.34</v>
      </c>
      <c r="M37" s="205">
        <f t="shared" si="12"/>
        <v>189690.79</v>
      </c>
      <c r="N37" s="205">
        <f t="shared" si="12"/>
        <v>194690.79</v>
      </c>
      <c r="O37" s="205">
        <f t="shared" si="12"/>
        <v>199485.41</v>
      </c>
      <c r="P37" s="205">
        <f t="shared" si="12"/>
        <v>0</v>
      </c>
      <c r="Q37" s="205">
        <f t="shared" si="12"/>
        <v>0</v>
      </c>
      <c r="R37" s="205">
        <f t="shared" si="12"/>
        <v>0</v>
      </c>
      <c r="S37" s="205">
        <f t="shared" si="12"/>
        <v>0</v>
      </c>
      <c r="T37" s="205">
        <f t="shared" si="12"/>
        <v>0</v>
      </c>
      <c r="U37" s="205">
        <f t="shared" si="12"/>
        <v>0</v>
      </c>
      <c r="V37" s="203">
        <f t="shared" si="12"/>
        <v>0</v>
      </c>
      <c r="W37" s="204">
        <f t="shared" si="12"/>
        <v>972719.7300000001</v>
      </c>
      <c r="X37" s="206">
        <f t="shared" si="12"/>
        <v>2377280.27</v>
      </c>
    </row>
    <row r="38" spans="1:24" ht="34.5" x14ac:dyDescent="0.25">
      <c r="A38" s="44" t="s">
        <v>48</v>
      </c>
      <c r="B38" s="45">
        <v>11</v>
      </c>
      <c r="C38" s="46">
        <v>435</v>
      </c>
      <c r="D38" s="46" t="s">
        <v>33</v>
      </c>
      <c r="E38" s="47"/>
      <c r="F38" s="48"/>
      <c r="G38" s="207">
        <v>3350000</v>
      </c>
      <c r="H38" s="50"/>
      <c r="I38" s="51"/>
      <c r="J38" s="52">
        <f>(G38+I38)-H38</f>
        <v>3350000</v>
      </c>
      <c r="K38" s="50">
        <v>194455.4</v>
      </c>
      <c r="L38" s="53">
        <v>194397.34</v>
      </c>
      <c r="M38" s="54">
        <v>189690.79</v>
      </c>
      <c r="N38" s="54">
        <v>194690.79</v>
      </c>
      <c r="O38" s="54">
        <v>199485.41</v>
      </c>
      <c r="P38" s="54"/>
      <c r="Q38" s="54"/>
      <c r="R38" s="54"/>
      <c r="S38" s="54"/>
      <c r="T38" s="54"/>
      <c r="U38" s="54"/>
      <c r="V38" s="55"/>
      <c r="W38" s="56">
        <f>SUM(K38:V38)</f>
        <v>972719.7300000001</v>
      </c>
      <c r="X38" s="88">
        <f>J38-W38</f>
        <v>2377280.27</v>
      </c>
    </row>
    <row r="39" spans="1:24" ht="15.75" thickBot="1" x14ac:dyDescent="0.3">
      <c r="A39" s="208"/>
      <c r="B39" s="59"/>
      <c r="C39" s="60"/>
      <c r="D39" s="60"/>
      <c r="E39" s="61"/>
      <c r="F39" s="62"/>
      <c r="G39" s="63"/>
      <c r="H39" s="64"/>
      <c r="I39" s="65"/>
      <c r="J39" s="66"/>
      <c r="K39" s="67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9"/>
      <c r="W39" s="70"/>
      <c r="X39" s="71"/>
    </row>
    <row r="40" spans="1:24" ht="26.25" thickBot="1" x14ac:dyDescent="0.3">
      <c r="A40" s="72" t="s">
        <v>49</v>
      </c>
      <c r="B40" s="169"/>
      <c r="C40" s="170"/>
      <c r="D40" s="170"/>
      <c r="E40" s="171"/>
      <c r="F40" s="172"/>
      <c r="G40" s="173">
        <f t="shared" ref="G40:X40" si="13">SUM(G41:G41)</f>
        <v>500000</v>
      </c>
      <c r="H40" s="174">
        <f t="shared" si="13"/>
        <v>0</v>
      </c>
      <c r="I40" s="175">
        <f t="shared" si="13"/>
        <v>0</v>
      </c>
      <c r="J40" s="176">
        <f t="shared" si="13"/>
        <v>500000</v>
      </c>
      <c r="K40" s="174">
        <f t="shared" si="13"/>
        <v>0</v>
      </c>
      <c r="L40" s="177">
        <f t="shared" si="13"/>
        <v>0</v>
      </c>
      <c r="M40" s="177">
        <f t="shared" si="13"/>
        <v>0</v>
      </c>
      <c r="N40" s="177">
        <f t="shared" si="13"/>
        <v>0</v>
      </c>
      <c r="O40" s="177">
        <f t="shared" si="13"/>
        <v>0</v>
      </c>
      <c r="P40" s="177">
        <f t="shared" si="13"/>
        <v>0</v>
      </c>
      <c r="Q40" s="177">
        <f t="shared" si="13"/>
        <v>0</v>
      </c>
      <c r="R40" s="177">
        <f t="shared" si="13"/>
        <v>0</v>
      </c>
      <c r="S40" s="177">
        <f t="shared" si="13"/>
        <v>0</v>
      </c>
      <c r="T40" s="177">
        <f t="shared" si="13"/>
        <v>0</v>
      </c>
      <c r="U40" s="177">
        <f t="shared" si="13"/>
        <v>0</v>
      </c>
      <c r="V40" s="175">
        <f t="shared" si="13"/>
        <v>0</v>
      </c>
      <c r="W40" s="176">
        <f t="shared" si="13"/>
        <v>0</v>
      </c>
      <c r="X40" s="178">
        <f t="shared" si="13"/>
        <v>500000</v>
      </c>
    </row>
    <row r="41" spans="1:24" ht="23.25" x14ac:dyDescent="0.25">
      <c r="A41" s="44" t="s">
        <v>50</v>
      </c>
      <c r="B41" s="45">
        <v>11</v>
      </c>
      <c r="C41" s="46">
        <v>435</v>
      </c>
      <c r="D41" s="46" t="s">
        <v>33</v>
      </c>
      <c r="E41" s="47"/>
      <c r="F41" s="48"/>
      <c r="G41" s="207">
        <v>500000</v>
      </c>
      <c r="H41" s="50"/>
      <c r="I41" s="51"/>
      <c r="J41" s="52">
        <f>(G41+I41)-H41</f>
        <v>500000</v>
      </c>
      <c r="K41" s="50"/>
      <c r="L41" s="53"/>
      <c r="M41" s="54"/>
      <c r="N41" s="54"/>
      <c r="O41" s="54"/>
      <c r="P41" s="54"/>
      <c r="Q41" s="54"/>
      <c r="R41" s="54"/>
      <c r="S41" s="54"/>
      <c r="T41" s="54"/>
      <c r="U41" s="54"/>
      <c r="V41" s="55"/>
      <c r="W41" s="56">
        <f>SUM(K41:V41)</f>
        <v>0</v>
      </c>
      <c r="X41" s="88">
        <f>J41-W41</f>
        <v>500000</v>
      </c>
    </row>
    <row r="42" spans="1:24" ht="15.75" thickBot="1" x14ac:dyDescent="0.3">
      <c r="A42" s="89"/>
      <c r="B42" s="59"/>
      <c r="C42" s="60"/>
      <c r="D42" s="60"/>
      <c r="E42" s="61"/>
      <c r="F42" s="62"/>
      <c r="G42" s="63"/>
      <c r="H42" s="64"/>
      <c r="I42" s="65"/>
      <c r="J42" s="66"/>
      <c r="K42" s="67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9"/>
      <c r="W42" s="70"/>
      <c r="X42" s="71"/>
    </row>
    <row r="43" spans="1:24" ht="26.25" thickBot="1" x14ac:dyDescent="0.3">
      <c r="A43" s="72" t="s">
        <v>51</v>
      </c>
      <c r="B43" s="169"/>
      <c r="C43" s="170"/>
      <c r="D43" s="170"/>
      <c r="E43" s="171"/>
      <c r="F43" s="172"/>
      <c r="G43" s="173">
        <f>SUM(G44)</f>
        <v>584700</v>
      </c>
      <c r="H43" s="174">
        <f t="shared" ref="H43:X43" si="14">SUM(H44)</f>
        <v>0</v>
      </c>
      <c r="I43" s="175">
        <f t="shared" si="14"/>
        <v>0</v>
      </c>
      <c r="J43" s="176">
        <f t="shared" si="14"/>
        <v>584700</v>
      </c>
      <c r="K43" s="174">
        <f t="shared" si="14"/>
        <v>0</v>
      </c>
      <c r="L43" s="177">
        <f t="shared" si="14"/>
        <v>0</v>
      </c>
      <c r="M43" s="177">
        <f t="shared" si="14"/>
        <v>0</v>
      </c>
      <c r="N43" s="177">
        <f t="shared" si="14"/>
        <v>0</v>
      </c>
      <c r="O43" s="177">
        <f t="shared" si="14"/>
        <v>0</v>
      </c>
      <c r="P43" s="177">
        <f t="shared" si="14"/>
        <v>0</v>
      </c>
      <c r="Q43" s="177">
        <f t="shared" si="14"/>
        <v>0</v>
      </c>
      <c r="R43" s="177">
        <f t="shared" si="14"/>
        <v>0</v>
      </c>
      <c r="S43" s="177">
        <f t="shared" si="14"/>
        <v>0</v>
      </c>
      <c r="T43" s="177">
        <f t="shared" si="14"/>
        <v>0</v>
      </c>
      <c r="U43" s="177">
        <f t="shared" si="14"/>
        <v>0</v>
      </c>
      <c r="V43" s="175">
        <f t="shared" si="14"/>
        <v>0</v>
      </c>
      <c r="W43" s="176">
        <f t="shared" si="14"/>
        <v>0</v>
      </c>
      <c r="X43" s="178">
        <f t="shared" si="14"/>
        <v>584700</v>
      </c>
    </row>
    <row r="44" spans="1:24" ht="23.25" x14ac:dyDescent="0.25">
      <c r="A44" s="44" t="s">
        <v>52</v>
      </c>
      <c r="B44" s="45">
        <v>11</v>
      </c>
      <c r="C44" s="46">
        <v>472</v>
      </c>
      <c r="D44" s="46" t="s">
        <v>33</v>
      </c>
      <c r="E44" s="47"/>
      <c r="F44" s="48"/>
      <c r="G44" s="207">
        <v>584700</v>
      </c>
      <c r="H44" s="50"/>
      <c r="I44" s="51"/>
      <c r="J44" s="52">
        <f>(G44+I44)-H44</f>
        <v>584700</v>
      </c>
      <c r="K44" s="209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5"/>
      <c r="W44" s="56">
        <f>SUM(K44:V44)</f>
        <v>0</v>
      </c>
      <c r="X44" s="88">
        <f>J44-W44</f>
        <v>584700</v>
      </c>
    </row>
    <row r="45" spans="1:24" ht="15.75" thickBot="1" x14ac:dyDescent="0.3">
      <c r="A45" s="208"/>
      <c r="B45" s="59"/>
      <c r="C45" s="60"/>
      <c r="D45" s="60"/>
      <c r="E45" s="61"/>
      <c r="F45" s="62"/>
      <c r="G45" s="63"/>
      <c r="H45" s="64"/>
      <c r="I45" s="65"/>
      <c r="J45" s="66"/>
      <c r="K45" s="67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9"/>
      <c r="W45" s="70"/>
      <c r="X45" s="71"/>
    </row>
    <row r="46" spans="1:24" ht="26.25" thickBot="1" x14ac:dyDescent="0.3">
      <c r="A46" s="72" t="s">
        <v>53</v>
      </c>
      <c r="B46" s="169"/>
      <c r="C46" s="170"/>
      <c r="D46" s="170"/>
      <c r="E46" s="171"/>
      <c r="F46" s="172"/>
      <c r="G46" s="173">
        <f>SUM(G47)</f>
        <v>2000000</v>
      </c>
      <c r="H46" s="174">
        <f t="shared" ref="H46:X46" si="15">SUM(H47)</f>
        <v>0</v>
      </c>
      <c r="I46" s="175">
        <f t="shared" si="15"/>
        <v>0</v>
      </c>
      <c r="J46" s="176">
        <f t="shared" si="15"/>
        <v>2000000</v>
      </c>
      <c r="K46" s="174">
        <f t="shared" si="15"/>
        <v>250388</v>
      </c>
      <c r="L46" s="177">
        <f t="shared" si="15"/>
        <v>173778</v>
      </c>
      <c r="M46" s="177">
        <f t="shared" si="15"/>
        <v>166667</v>
      </c>
      <c r="N46" s="177">
        <f t="shared" si="15"/>
        <v>170907</v>
      </c>
      <c r="O46" s="177">
        <f t="shared" si="15"/>
        <v>166666</v>
      </c>
      <c r="P46" s="177">
        <f t="shared" si="15"/>
        <v>0</v>
      </c>
      <c r="Q46" s="177">
        <f t="shared" si="15"/>
        <v>0</v>
      </c>
      <c r="R46" s="177">
        <f t="shared" si="15"/>
        <v>0</v>
      </c>
      <c r="S46" s="177">
        <f t="shared" si="15"/>
        <v>0</v>
      </c>
      <c r="T46" s="177">
        <f t="shared" si="15"/>
        <v>0</v>
      </c>
      <c r="U46" s="177">
        <f t="shared" si="15"/>
        <v>0</v>
      </c>
      <c r="V46" s="175">
        <f t="shared" si="15"/>
        <v>0</v>
      </c>
      <c r="W46" s="176">
        <f t="shared" si="15"/>
        <v>928406</v>
      </c>
      <c r="X46" s="178">
        <f t="shared" si="15"/>
        <v>1071594</v>
      </c>
    </row>
    <row r="47" spans="1:24" ht="34.5" x14ac:dyDescent="0.25">
      <c r="A47" s="44" t="s">
        <v>54</v>
      </c>
      <c r="B47" s="45">
        <v>11</v>
      </c>
      <c r="C47" s="46">
        <v>472</v>
      </c>
      <c r="D47" s="46" t="s">
        <v>33</v>
      </c>
      <c r="E47" s="47"/>
      <c r="F47" s="48"/>
      <c r="G47" s="207">
        <v>2000000</v>
      </c>
      <c r="H47" s="50"/>
      <c r="I47" s="51"/>
      <c r="J47" s="52">
        <f>(G47+I47)-H47</f>
        <v>2000000</v>
      </c>
      <c r="K47" s="50">
        <v>250388</v>
      </c>
      <c r="L47" s="53">
        <v>173778</v>
      </c>
      <c r="M47" s="54">
        <v>166667</v>
      </c>
      <c r="N47" s="54">
        <v>170907</v>
      </c>
      <c r="O47" s="54">
        <v>166666</v>
      </c>
      <c r="P47" s="54"/>
      <c r="Q47" s="54"/>
      <c r="R47" s="54"/>
      <c r="S47" s="54"/>
      <c r="T47" s="210"/>
      <c r="U47" s="210"/>
      <c r="V47" s="55"/>
      <c r="W47" s="56">
        <f>SUM(K47:V47)</f>
        <v>928406</v>
      </c>
      <c r="X47" s="88">
        <f>J47-W47</f>
        <v>1071594</v>
      </c>
    </row>
    <row r="48" spans="1:24" ht="15.75" thickBot="1" x14ac:dyDescent="0.3">
      <c r="A48" s="211"/>
      <c r="B48" s="212"/>
      <c r="C48" s="213"/>
      <c r="D48" s="213"/>
      <c r="E48" s="214"/>
      <c r="F48" s="215"/>
      <c r="G48" s="216"/>
      <c r="H48" s="217"/>
      <c r="I48" s="218"/>
      <c r="J48" s="219"/>
      <c r="K48" s="220"/>
      <c r="L48" s="221"/>
      <c r="M48" s="221"/>
      <c r="N48" s="221"/>
      <c r="O48" s="221"/>
      <c r="P48" s="221"/>
      <c r="Q48" s="221"/>
      <c r="R48" s="221"/>
      <c r="S48" s="221"/>
      <c r="T48" s="222"/>
      <c r="U48" s="222"/>
      <c r="V48" s="223"/>
      <c r="W48" s="224"/>
      <c r="X48" s="225"/>
    </row>
    <row r="49" spans="1:24" ht="39" thickBot="1" x14ac:dyDescent="0.3">
      <c r="A49" s="72" t="s">
        <v>55</v>
      </c>
      <c r="B49" s="169"/>
      <c r="C49" s="170"/>
      <c r="D49" s="170"/>
      <c r="E49" s="171"/>
      <c r="F49" s="172"/>
      <c r="G49" s="173">
        <f>SUM(G50)</f>
        <v>4293007</v>
      </c>
      <c r="H49" s="174">
        <f t="shared" ref="H49:X49" si="16">SUM(H50)</f>
        <v>0</v>
      </c>
      <c r="I49" s="175">
        <f t="shared" si="16"/>
        <v>0</v>
      </c>
      <c r="J49" s="176">
        <f t="shared" si="16"/>
        <v>4293007</v>
      </c>
      <c r="K49" s="174">
        <f t="shared" si="16"/>
        <v>200000</v>
      </c>
      <c r="L49" s="177">
        <f t="shared" si="16"/>
        <v>200000</v>
      </c>
      <c r="M49" s="177">
        <f t="shared" si="16"/>
        <v>200000</v>
      </c>
      <c r="N49" s="177">
        <f t="shared" si="16"/>
        <v>200000</v>
      </c>
      <c r="O49" s="177">
        <f t="shared" si="16"/>
        <v>200000</v>
      </c>
      <c r="P49" s="177">
        <f t="shared" si="16"/>
        <v>0</v>
      </c>
      <c r="Q49" s="177">
        <f t="shared" si="16"/>
        <v>0</v>
      </c>
      <c r="R49" s="177">
        <f t="shared" si="16"/>
        <v>0</v>
      </c>
      <c r="S49" s="177">
        <f t="shared" si="16"/>
        <v>0</v>
      </c>
      <c r="T49" s="177">
        <f t="shared" si="16"/>
        <v>0</v>
      </c>
      <c r="U49" s="177">
        <f t="shared" si="16"/>
        <v>0</v>
      </c>
      <c r="V49" s="175">
        <f t="shared" si="16"/>
        <v>0</v>
      </c>
      <c r="W49" s="176">
        <f t="shared" si="16"/>
        <v>1000000</v>
      </c>
      <c r="X49" s="178">
        <f t="shared" si="16"/>
        <v>3293007</v>
      </c>
    </row>
    <row r="50" spans="1:24" x14ac:dyDescent="0.25">
      <c r="A50" s="44" t="s">
        <v>56</v>
      </c>
      <c r="B50" s="45">
        <v>11</v>
      </c>
      <c r="C50" s="46">
        <v>473</v>
      </c>
      <c r="D50" s="46" t="s">
        <v>33</v>
      </c>
      <c r="E50" s="47"/>
      <c r="F50" s="48"/>
      <c r="G50" s="207">
        <v>4293007</v>
      </c>
      <c r="H50" s="50"/>
      <c r="I50" s="51"/>
      <c r="J50" s="52">
        <f>(G50+I50)-H50</f>
        <v>4293007</v>
      </c>
      <c r="K50" s="50">
        <v>200000</v>
      </c>
      <c r="L50" s="53">
        <v>200000</v>
      </c>
      <c r="M50" s="54">
        <v>200000</v>
      </c>
      <c r="N50" s="54">
        <v>200000</v>
      </c>
      <c r="O50" s="54">
        <v>200000</v>
      </c>
      <c r="P50" s="54"/>
      <c r="Q50" s="54"/>
      <c r="R50" s="54"/>
      <c r="S50" s="54"/>
      <c r="T50" s="210"/>
      <c r="U50" s="210"/>
      <c r="V50" s="55"/>
      <c r="W50" s="56">
        <f>SUM(K50:V50)</f>
        <v>1000000</v>
      </c>
      <c r="X50" s="88">
        <f>J50-W50</f>
        <v>3293007</v>
      </c>
    </row>
    <row r="51" spans="1:24" ht="15.75" thickBot="1" x14ac:dyDescent="0.3">
      <c r="A51" s="226"/>
      <c r="B51" s="227"/>
      <c r="C51" s="228"/>
      <c r="D51" s="228"/>
      <c r="E51" s="229"/>
      <c r="F51" s="230"/>
      <c r="G51" s="231"/>
      <c r="H51" s="232"/>
      <c r="I51" s="233"/>
      <c r="J51" s="234"/>
      <c r="K51" s="235"/>
      <c r="L51" s="236"/>
      <c r="M51" s="236"/>
      <c r="N51" s="236"/>
      <c r="O51" s="236"/>
      <c r="P51" s="236"/>
      <c r="Q51" s="236"/>
      <c r="R51" s="236"/>
      <c r="S51" s="236"/>
      <c r="T51" s="237"/>
      <c r="U51" s="238"/>
      <c r="V51" s="239"/>
      <c r="W51" s="240"/>
      <c r="X51" s="241"/>
    </row>
    <row r="52" spans="1:24" ht="39.75" thickTop="1" thickBot="1" x14ac:dyDescent="0.3">
      <c r="A52" s="34" t="s">
        <v>57</v>
      </c>
      <c r="B52" s="242"/>
      <c r="C52" s="242"/>
      <c r="D52" s="242"/>
      <c r="E52" s="243"/>
      <c r="F52" s="244"/>
      <c r="G52" s="201">
        <f>SUM(G53+G56)</f>
        <v>1858652</v>
      </c>
      <c r="H52" s="202">
        <f t="shared" ref="H52:X52" si="17">SUM(H53+H56)</f>
        <v>0</v>
      </c>
      <c r="I52" s="203">
        <f t="shared" si="17"/>
        <v>0</v>
      </c>
      <c r="J52" s="204">
        <f t="shared" si="17"/>
        <v>1858652</v>
      </c>
      <c r="K52" s="202">
        <f t="shared" si="17"/>
        <v>0</v>
      </c>
      <c r="L52" s="205">
        <f t="shared" si="17"/>
        <v>0</v>
      </c>
      <c r="M52" s="205">
        <f t="shared" si="17"/>
        <v>0</v>
      </c>
      <c r="N52" s="205">
        <f t="shared" si="17"/>
        <v>154888</v>
      </c>
      <c r="O52" s="205">
        <f>SUM(O53+O56)+772782</f>
        <v>927670</v>
      </c>
      <c r="P52" s="205">
        <f t="shared" si="17"/>
        <v>0</v>
      </c>
      <c r="Q52" s="205">
        <f t="shared" si="17"/>
        <v>0</v>
      </c>
      <c r="R52" s="205">
        <f t="shared" si="17"/>
        <v>0</v>
      </c>
      <c r="S52" s="205">
        <f t="shared" si="17"/>
        <v>0</v>
      </c>
      <c r="T52" s="205">
        <f t="shared" si="17"/>
        <v>0</v>
      </c>
      <c r="U52" s="205">
        <f t="shared" si="17"/>
        <v>0</v>
      </c>
      <c r="V52" s="203">
        <f t="shared" si="17"/>
        <v>0</v>
      </c>
      <c r="W52" s="204">
        <f t="shared" si="17"/>
        <v>1082558</v>
      </c>
      <c r="X52" s="206">
        <f t="shared" si="17"/>
        <v>776094</v>
      </c>
    </row>
    <row r="53" spans="1:24" ht="23.25" x14ac:dyDescent="0.25">
      <c r="A53" s="44" t="s">
        <v>58</v>
      </c>
      <c r="B53" s="45">
        <v>21</v>
      </c>
      <c r="C53" s="46">
        <v>431</v>
      </c>
      <c r="D53" s="46" t="s">
        <v>33</v>
      </c>
      <c r="E53" s="47"/>
      <c r="F53" s="48"/>
      <c r="G53" s="207">
        <v>1858652</v>
      </c>
      <c r="H53" s="50"/>
      <c r="I53" s="51"/>
      <c r="J53" s="52">
        <f>(G53+I53)-H53</f>
        <v>1858652</v>
      </c>
      <c r="K53" s="209"/>
      <c r="L53" s="54"/>
      <c r="M53" s="54"/>
      <c r="N53" s="54">
        <v>154888</v>
      </c>
      <c r="O53" s="54">
        <v>154888</v>
      </c>
      <c r="P53" s="54"/>
      <c r="Q53" s="54"/>
      <c r="R53" s="54"/>
      <c r="S53" s="54"/>
      <c r="T53" s="54"/>
      <c r="U53" s="54"/>
      <c r="V53" s="55"/>
      <c r="W53" s="56">
        <f>SUM(K53:V53)+772782</f>
        <v>1082558</v>
      </c>
      <c r="X53" s="88">
        <f>J53-W53</f>
        <v>776094</v>
      </c>
    </row>
    <row r="54" spans="1:24" ht="24.75" x14ac:dyDescent="0.25">
      <c r="A54" s="89"/>
      <c r="B54" s="59"/>
      <c r="C54" s="60"/>
      <c r="D54" s="60"/>
      <c r="E54" s="61"/>
      <c r="F54" s="62"/>
      <c r="G54" s="250"/>
      <c r="H54" s="64"/>
      <c r="I54" s="65"/>
      <c r="J54" s="66"/>
      <c r="K54" s="67"/>
      <c r="L54" s="68"/>
      <c r="M54" s="68"/>
      <c r="N54" s="68"/>
      <c r="O54" s="329" t="s">
        <v>115</v>
      </c>
      <c r="P54" s="68"/>
      <c r="Q54" s="68"/>
      <c r="R54" s="68"/>
      <c r="S54" s="68"/>
      <c r="T54" s="68"/>
      <c r="U54" s="68"/>
      <c r="V54" s="69"/>
      <c r="W54" s="70"/>
      <c r="X54" s="71"/>
    </row>
    <row r="55" spans="1:24" ht="6" customHeight="1" x14ac:dyDescent="0.25">
      <c r="A55" s="336"/>
      <c r="B55" s="180"/>
      <c r="C55" s="181"/>
      <c r="D55" s="181"/>
      <c r="E55" s="182"/>
      <c r="F55" s="183"/>
      <c r="G55" s="107"/>
      <c r="H55" s="108"/>
      <c r="I55" s="109"/>
      <c r="J55" s="110"/>
      <c r="K55" s="245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3"/>
      <c r="W55" s="114"/>
      <c r="X55" s="115"/>
    </row>
    <row r="56" spans="1:24" x14ac:dyDescent="0.25">
      <c r="A56" s="336"/>
      <c r="B56" s="185"/>
      <c r="C56" s="186"/>
      <c r="D56" s="186"/>
      <c r="E56" s="187"/>
      <c r="F56" s="188"/>
      <c r="G56" s="246"/>
      <c r="H56" s="121"/>
      <c r="I56" s="122"/>
      <c r="J56" s="123">
        <f>(G56+I56)-H56</f>
        <v>0</v>
      </c>
      <c r="K56" s="24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8"/>
      <c r="W56" s="248"/>
      <c r="X56" s="249">
        <f>J56-W56</f>
        <v>0</v>
      </c>
    </row>
    <row r="57" spans="1:24" ht="15.75" thickBot="1" x14ac:dyDescent="0.3">
      <c r="A57" s="337"/>
      <c r="B57" s="59"/>
      <c r="C57" s="60"/>
      <c r="D57" s="60"/>
      <c r="E57" s="61"/>
      <c r="F57" s="62"/>
      <c r="G57" s="250"/>
      <c r="H57" s="64"/>
      <c r="I57" s="65"/>
      <c r="J57" s="66"/>
      <c r="K57" s="251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9"/>
      <c r="W57" s="70"/>
      <c r="X57" s="71"/>
    </row>
    <row r="58" spans="1:24" ht="30.75" customHeight="1" thickBot="1" x14ac:dyDescent="0.3">
      <c r="A58" s="72" t="s">
        <v>59</v>
      </c>
      <c r="B58" s="169"/>
      <c r="C58" s="169"/>
      <c r="D58" s="170"/>
      <c r="E58" s="171"/>
      <c r="F58" s="252"/>
      <c r="G58" s="173">
        <f>SUM(G59)</f>
        <v>3322000</v>
      </c>
      <c r="H58" s="174">
        <f t="shared" ref="H58:X58" si="18">SUM(H59)</f>
        <v>0</v>
      </c>
      <c r="I58" s="175">
        <f t="shared" si="18"/>
        <v>0</v>
      </c>
      <c r="J58" s="176">
        <f t="shared" si="18"/>
        <v>3322000</v>
      </c>
      <c r="K58" s="176">
        <f t="shared" si="18"/>
        <v>0</v>
      </c>
      <c r="L58" s="176">
        <f t="shared" si="18"/>
        <v>0</v>
      </c>
      <c r="M58" s="177">
        <v>360000</v>
      </c>
      <c r="N58" s="177">
        <f>276833+266468.72+542307.27</f>
        <v>1085608.99</v>
      </c>
      <c r="O58" s="177">
        <f t="shared" si="18"/>
        <v>0</v>
      </c>
      <c r="P58" s="177">
        <f t="shared" si="18"/>
        <v>0</v>
      </c>
      <c r="Q58" s="177">
        <f t="shared" si="18"/>
        <v>0</v>
      </c>
      <c r="R58" s="177">
        <f t="shared" si="18"/>
        <v>0</v>
      </c>
      <c r="S58" s="177">
        <f t="shared" si="18"/>
        <v>0</v>
      </c>
      <c r="T58" s="177">
        <f t="shared" si="18"/>
        <v>0</v>
      </c>
      <c r="U58" s="177">
        <f t="shared" si="18"/>
        <v>0</v>
      </c>
      <c r="V58" s="175">
        <f t="shared" si="18"/>
        <v>0</v>
      </c>
      <c r="W58" s="176">
        <f t="shared" si="18"/>
        <v>1445608.99</v>
      </c>
      <c r="X58" s="178">
        <f t="shared" si="18"/>
        <v>1876391.01</v>
      </c>
    </row>
    <row r="59" spans="1:24" ht="48.75" x14ac:dyDescent="0.25">
      <c r="A59" s="44" t="s">
        <v>84</v>
      </c>
      <c r="B59" s="45">
        <v>21</v>
      </c>
      <c r="C59" s="46">
        <v>472</v>
      </c>
      <c r="D59" s="46" t="s">
        <v>33</v>
      </c>
      <c r="E59" s="47"/>
      <c r="F59" s="48"/>
      <c r="G59" s="207">
        <v>3322000</v>
      </c>
      <c r="H59" s="100"/>
      <c r="I59" s="253"/>
      <c r="J59" s="52">
        <f>(G59+I59)-H59</f>
        <v>3322000</v>
      </c>
      <c r="K59" s="100"/>
      <c r="L59" s="101"/>
      <c r="M59" s="210" t="s">
        <v>82</v>
      </c>
      <c r="N59" s="210" t="s">
        <v>97</v>
      </c>
      <c r="O59" s="102"/>
      <c r="P59" s="102"/>
      <c r="Q59" s="102"/>
      <c r="R59" s="102"/>
      <c r="S59" s="102"/>
      <c r="T59" s="102"/>
      <c r="U59" s="102"/>
      <c r="V59" s="254"/>
      <c r="W59" s="56">
        <f>SUM(K59:V59)+360000+276833+266468.72+542307.27</f>
        <v>1445608.99</v>
      </c>
      <c r="X59" s="88">
        <f>J59-W59</f>
        <v>1876391.01</v>
      </c>
    </row>
    <row r="60" spans="1:24" ht="60.75" x14ac:dyDescent="0.25">
      <c r="A60" s="89"/>
      <c r="B60" s="296"/>
      <c r="C60" s="277"/>
      <c r="D60" s="277"/>
      <c r="E60" s="278"/>
      <c r="F60" s="279"/>
      <c r="G60" s="297"/>
      <c r="H60" s="302"/>
      <c r="I60" s="303"/>
      <c r="J60" s="283"/>
      <c r="K60" s="302"/>
      <c r="L60" s="304"/>
      <c r="M60" s="305"/>
      <c r="N60" s="305" t="s">
        <v>96</v>
      </c>
      <c r="O60" s="306"/>
      <c r="P60" s="306"/>
      <c r="Q60" s="306"/>
      <c r="R60" s="306"/>
      <c r="S60" s="306"/>
      <c r="T60" s="306"/>
      <c r="U60" s="306"/>
      <c r="V60" s="307"/>
      <c r="W60" s="286"/>
      <c r="X60" s="294"/>
    </row>
    <row r="61" spans="1:24" ht="48.75" x14ac:dyDescent="0.25">
      <c r="A61" s="89"/>
      <c r="B61" s="308"/>
      <c r="C61" s="309"/>
      <c r="D61" s="309"/>
      <c r="E61" s="310"/>
      <c r="F61" s="311"/>
      <c r="G61" s="312"/>
      <c r="H61" s="313"/>
      <c r="I61" s="314"/>
      <c r="J61" s="315"/>
      <c r="K61" s="313"/>
      <c r="L61" s="316"/>
      <c r="M61" s="317"/>
      <c r="N61" s="317" t="s">
        <v>98</v>
      </c>
      <c r="O61" s="318"/>
      <c r="P61" s="318"/>
      <c r="Q61" s="318"/>
      <c r="R61" s="318"/>
      <c r="S61" s="318"/>
      <c r="T61" s="318"/>
      <c r="U61" s="318"/>
      <c r="V61" s="319"/>
      <c r="W61" s="320"/>
      <c r="X61" s="321"/>
    </row>
    <row r="62" spans="1:24" ht="15.75" thickBot="1" x14ac:dyDescent="0.3">
      <c r="A62" s="208"/>
      <c r="B62" s="59"/>
      <c r="C62" s="60"/>
      <c r="D62" s="60"/>
      <c r="E62" s="61"/>
      <c r="F62" s="62"/>
      <c r="G62" s="255"/>
      <c r="H62" s="256"/>
      <c r="I62" s="257"/>
      <c r="J62" s="258"/>
      <c r="K62" s="67" t="s">
        <v>61</v>
      </c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9"/>
      <c r="W62" s="70"/>
      <c r="X62" s="71"/>
    </row>
    <row r="63" spans="1:24" ht="30" customHeight="1" thickBot="1" x14ac:dyDescent="0.3">
      <c r="A63" s="72" t="s">
        <v>62</v>
      </c>
      <c r="B63" s="169"/>
      <c r="C63" s="169"/>
      <c r="D63" s="170"/>
      <c r="E63" s="171"/>
      <c r="F63" s="252"/>
      <c r="G63" s="173">
        <f>SUM(G64:G68)</f>
        <v>7053560</v>
      </c>
      <c r="H63" s="173">
        <f t="shared" ref="H63:X63" si="19">SUM(H64:H68)</f>
        <v>760000</v>
      </c>
      <c r="I63" s="173">
        <f t="shared" si="19"/>
        <v>0</v>
      </c>
      <c r="J63" s="173">
        <f t="shared" si="19"/>
        <v>6293560</v>
      </c>
      <c r="K63" s="173">
        <f t="shared" si="19"/>
        <v>0</v>
      </c>
      <c r="L63" s="173">
        <f t="shared" si="19"/>
        <v>0</v>
      </c>
      <c r="M63" s="173">
        <v>504630</v>
      </c>
      <c r="N63" s="173">
        <f>587797+70393.33</f>
        <v>658190.32999999996</v>
      </c>
      <c r="O63" s="173">
        <f t="shared" si="19"/>
        <v>0</v>
      </c>
      <c r="P63" s="173">
        <f t="shared" si="19"/>
        <v>0</v>
      </c>
      <c r="Q63" s="173">
        <f t="shared" si="19"/>
        <v>0</v>
      </c>
      <c r="R63" s="173">
        <f t="shared" si="19"/>
        <v>0</v>
      </c>
      <c r="S63" s="173">
        <f t="shared" si="19"/>
        <v>0</v>
      </c>
      <c r="T63" s="173">
        <f t="shared" si="19"/>
        <v>0</v>
      </c>
      <c r="U63" s="173">
        <f t="shared" si="19"/>
        <v>0</v>
      </c>
      <c r="V63" s="173">
        <f t="shared" si="19"/>
        <v>0</v>
      </c>
      <c r="W63" s="173">
        <f t="shared" si="19"/>
        <v>1162820.33</v>
      </c>
      <c r="X63" s="173">
        <f t="shared" si="19"/>
        <v>5130739.67</v>
      </c>
    </row>
    <row r="64" spans="1:24" ht="27" customHeight="1" x14ac:dyDescent="0.25">
      <c r="A64" s="44" t="s">
        <v>63</v>
      </c>
      <c r="B64" s="45">
        <v>11</v>
      </c>
      <c r="C64" s="46">
        <v>472</v>
      </c>
      <c r="D64" s="46" t="s">
        <v>33</v>
      </c>
      <c r="E64" s="47"/>
      <c r="F64" s="48"/>
      <c r="G64" s="207">
        <v>5053560</v>
      </c>
      <c r="H64" s="100">
        <v>760000</v>
      </c>
      <c r="I64" s="253"/>
      <c r="J64" s="52">
        <f>(G64+I64)-H64</f>
        <v>4293560</v>
      </c>
      <c r="K64" s="100"/>
      <c r="L64" s="101"/>
      <c r="M64" s="102"/>
      <c r="N64" s="102"/>
      <c r="O64" s="102"/>
      <c r="P64" s="102"/>
      <c r="Q64" s="102"/>
      <c r="R64" s="102"/>
      <c r="S64" s="102"/>
      <c r="T64" s="102"/>
      <c r="U64" s="102"/>
      <c r="V64" s="254"/>
      <c r="W64" s="56">
        <f>SUM(K64:V64)</f>
        <v>0</v>
      </c>
      <c r="X64" s="88">
        <f>J64-W64</f>
        <v>4293560</v>
      </c>
    </row>
    <row r="65" spans="1:24" ht="9" customHeight="1" x14ac:dyDescent="0.25">
      <c r="A65" s="89"/>
      <c r="B65" s="180"/>
      <c r="C65" s="181"/>
      <c r="D65" s="181"/>
      <c r="E65" s="182"/>
      <c r="F65" s="183"/>
      <c r="G65" s="107"/>
      <c r="H65" s="108"/>
      <c r="I65" s="109"/>
      <c r="J65" s="110"/>
      <c r="K65" s="245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3"/>
      <c r="W65" s="301"/>
      <c r="X65" s="115"/>
    </row>
    <row r="66" spans="1:24" ht="36.75" x14ac:dyDescent="0.25">
      <c r="A66" s="208"/>
      <c r="B66" s="185">
        <v>21</v>
      </c>
      <c r="C66" s="186">
        <v>472</v>
      </c>
      <c r="D66" s="186" t="s">
        <v>33</v>
      </c>
      <c r="E66" s="187"/>
      <c r="F66" s="188"/>
      <c r="G66" s="246">
        <v>2000000</v>
      </c>
      <c r="H66" s="121"/>
      <c r="I66" s="122"/>
      <c r="J66" s="123">
        <f>(G66+I66)-H66</f>
        <v>2000000</v>
      </c>
      <c r="K66" s="247"/>
      <c r="L66" s="259"/>
      <c r="M66" s="295" t="s">
        <v>83</v>
      </c>
      <c r="N66" s="295" t="s">
        <v>94</v>
      </c>
      <c r="O66" s="127"/>
      <c r="P66" s="127"/>
      <c r="Q66" s="127"/>
      <c r="R66" s="127"/>
      <c r="S66" s="127"/>
      <c r="T66" s="127"/>
      <c r="U66" s="127"/>
      <c r="V66" s="128"/>
      <c r="W66" s="248">
        <f>SUM(K66:V66)+504630+587797+70393.33</f>
        <v>1162820.33</v>
      </c>
      <c r="X66" s="249">
        <f>J66-W66</f>
        <v>837179.66999999993</v>
      </c>
    </row>
    <row r="67" spans="1:24" ht="36.75" x14ac:dyDescent="0.25">
      <c r="A67" s="208"/>
      <c r="B67" s="296"/>
      <c r="C67" s="277"/>
      <c r="D67" s="277"/>
      <c r="E67" s="278"/>
      <c r="F67" s="279"/>
      <c r="G67" s="297"/>
      <c r="H67" s="281"/>
      <c r="I67" s="282"/>
      <c r="J67" s="283"/>
      <c r="K67" s="298"/>
      <c r="L67" s="299"/>
      <c r="M67" s="300"/>
      <c r="N67" s="300" t="s">
        <v>95</v>
      </c>
      <c r="O67" s="284"/>
      <c r="P67" s="284"/>
      <c r="Q67" s="284"/>
      <c r="R67" s="284"/>
      <c r="S67" s="284"/>
      <c r="T67" s="284"/>
      <c r="U67" s="284"/>
      <c r="V67" s="285"/>
      <c r="W67" s="286"/>
      <c r="X67" s="294"/>
    </row>
    <row r="68" spans="1:24" ht="15.75" thickBot="1" x14ac:dyDescent="0.3">
      <c r="A68" s="208"/>
      <c r="B68" s="59"/>
      <c r="C68" s="60"/>
      <c r="D68" s="60"/>
      <c r="E68" s="61"/>
      <c r="F68" s="62"/>
      <c r="G68" s="250"/>
      <c r="H68" s="64"/>
      <c r="I68" s="65"/>
      <c r="J68" s="66"/>
      <c r="K68" s="67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9"/>
      <c r="W68" s="70"/>
      <c r="X68" s="71"/>
    </row>
    <row r="69" spans="1:24" ht="39" thickBot="1" x14ac:dyDescent="0.3">
      <c r="A69" s="72" t="s">
        <v>64</v>
      </c>
      <c r="B69" s="169"/>
      <c r="C69" s="169"/>
      <c r="D69" s="170"/>
      <c r="E69" s="171"/>
      <c r="F69" s="252"/>
      <c r="G69" s="173">
        <f>SUM(G70)</f>
        <v>0</v>
      </c>
      <c r="H69" s="174">
        <f t="shared" ref="H69:X69" si="20">SUM(H70)</f>
        <v>0</v>
      </c>
      <c r="I69" s="175">
        <f t="shared" si="20"/>
        <v>0</v>
      </c>
      <c r="J69" s="176">
        <f t="shared" si="20"/>
        <v>0</v>
      </c>
      <c r="K69" s="174">
        <f t="shared" si="20"/>
        <v>0</v>
      </c>
      <c r="L69" s="177">
        <f t="shared" si="20"/>
        <v>0</v>
      </c>
      <c r="M69" s="177">
        <f t="shared" si="20"/>
        <v>0</v>
      </c>
      <c r="N69" s="177">
        <f t="shared" si="20"/>
        <v>0</v>
      </c>
      <c r="O69" s="177">
        <f t="shared" si="20"/>
        <v>0</v>
      </c>
      <c r="P69" s="177">
        <f t="shared" si="20"/>
        <v>0</v>
      </c>
      <c r="Q69" s="177">
        <f t="shared" si="20"/>
        <v>0</v>
      </c>
      <c r="R69" s="177">
        <f t="shared" si="20"/>
        <v>0</v>
      </c>
      <c r="S69" s="177">
        <f t="shared" si="20"/>
        <v>0</v>
      </c>
      <c r="T69" s="177">
        <f t="shared" si="20"/>
        <v>0</v>
      </c>
      <c r="U69" s="177">
        <f t="shared" si="20"/>
        <v>0</v>
      </c>
      <c r="V69" s="175">
        <f t="shared" si="20"/>
        <v>0</v>
      </c>
      <c r="W69" s="176">
        <f t="shared" si="20"/>
        <v>0</v>
      </c>
      <c r="X69" s="178">
        <f t="shared" si="20"/>
        <v>0</v>
      </c>
    </row>
    <row r="70" spans="1:24" ht="23.25" x14ac:dyDescent="0.25">
      <c r="A70" s="44" t="s">
        <v>65</v>
      </c>
      <c r="B70" s="45">
        <v>21</v>
      </c>
      <c r="C70" s="46">
        <v>472</v>
      </c>
      <c r="D70" s="46" t="s">
        <v>33</v>
      </c>
      <c r="E70" s="47"/>
      <c r="F70" s="48"/>
      <c r="G70" s="207">
        <v>0</v>
      </c>
      <c r="H70" s="100"/>
      <c r="I70" s="253"/>
      <c r="J70" s="52">
        <f>(G70+I70)-H70</f>
        <v>0</v>
      </c>
      <c r="K70" s="100"/>
      <c r="L70" s="101"/>
      <c r="M70" s="102"/>
      <c r="N70" s="102"/>
      <c r="O70" s="102"/>
      <c r="P70" s="102"/>
      <c r="Q70" s="102"/>
      <c r="R70" s="102"/>
      <c r="S70" s="102"/>
      <c r="T70" s="102"/>
      <c r="U70" s="102"/>
      <c r="V70" s="254"/>
      <c r="W70" s="56">
        <f>SUM(K70:V70)</f>
        <v>0</v>
      </c>
      <c r="X70" s="88">
        <f>J70-W70</f>
        <v>0</v>
      </c>
    </row>
    <row r="71" spans="1:24" ht="15.75" thickBot="1" x14ac:dyDescent="0.3">
      <c r="A71" s="208"/>
      <c r="B71" s="59"/>
      <c r="C71" s="60"/>
      <c r="D71" s="60"/>
      <c r="E71" s="61"/>
      <c r="F71" s="62"/>
      <c r="G71" s="255"/>
      <c r="H71" s="256"/>
      <c r="I71" s="257"/>
      <c r="J71" s="258"/>
      <c r="K71" s="67" t="s">
        <v>61</v>
      </c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9"/>
      <c r="W71" s="70"/>
      <c r="X71" s="71"/>
    </row>
    <row r="72" spans="1:24" ht="39" thickBot="1" x14ac:dyDescent="0.3">
      <c r="A72" s="72" t="s">
        <v>66</v>
      </c>
      <c r="B72" s="169"/>
      <c r="C72" s="169"/>
      <c r="D72" s="170"/>
      <c r="E72" s="171"/>
      <c r="F72" s="252"/>
      <c r="G72" s="173">
        <f>SUM(G73)</f>
        <v>0</v>
      </c>
      <c r="H72" s="174">
        <f t="shared" ref="H72:X72" si="21">SUM(H73)</f>
        <v>0</v>
      </c>
      <c r="I72" s="175">
        <f t="shared" si="21"/>
        <v>360000</v>
      </c>
      <c r="J72" s="176">
        <f t="shared" si="21"/>
        <v>360000</v>
      </c>
      <c r="K72" s="174">
        <f t="shared" si="21"/>
        <v>0</v>
      </c>
      <c r="L72" s="177">
        <f t="shared" si="21"/>
        <v>0</v>
      </c>
      <c r="M72" s="177">
        <f t="shared" si="21"/>
        <v>0</v>
      </c>
      <c r="N72" s="177">
        <f>SUM(N73)+348847.2</f>
        <v>348847.2</v>
      </c>
      <c r="O72" s="177">
        <f t="shared" si="21"/>
        <v>0</v>
      </c>
      <c r="P72" s="177">
        <f t="shared" si="21"/>
        <v>0</v>
      </c>
      <c r="Q72" s="177">
        <f t="shared" si="21"/>
        <v>0</v>
      </c>
      <c r="R72" s="177">
        <f t="shared" si="21"/>
        <v>0</v>
      </c>
      <c r="S72" s="177">
        <f t="shared" si="21"/>
        <v>0</v>
      </c>
      <c r="T72" s="177">
        <f t="shared" si="21"/>
        <v>0</v>
      </c>
      <c r="U72" s="177">
        <f t="shared" si="21"/>
        <v>0</v>
      </c>
      <c r="V72" s="175">
        <f t="shared" si="21"/>
        <v>0</v>
      </c>
      <c r="W72" s="176">
        <f t="shared" si="21"/>
        <v>348847.2</v>
      </c>
      <c r="X72" s="178">
        <f t="shared" si="21"/>
        <v>11152.799999999988</v>
      </c>
    </row>
    <row r="73" spans="1:24" ht="24.75" x14ac:dyDescent="0.25">
      <c r="A73" s="44" t="s">
        <v>67</v>
      </c>
      <c r="B73" s="45">
        <v>11</v>
      </c>
      <c r="C73" s="46">
        <v>472</v>
      </c>
      <c r="D73" s="46" t="s">
        <v>33</v>
      </c>
      <c r="E73" s="47"/>
      <c r="F73" s="48"/>
      <c r="G73" s="207">
        <v>0</v>
      </c>
      <c r="H73" s="100"/>
      <c r="I73" s="253">
        <v>360000</v>
      </c>
      <c r="J73" s="52">
        <f>(G73+I73)-H73</f>
        <v>360000</v>
      </c>
      <c r="K73" s="100"/>
      <c r="L73" s="101"/>
      <c r="M73" s="102"/>
      <c r="N73" s="322" t="s">
        <v>99</v>
      </c>
      <c r="O73" s="102"/>
      <c r="P73" s="102"/>
      <c r="Q73" s="102"/>
      <c r="R73" s="102"/>
      <c r="S73" s="102"/>
      <c r="T73" s="102"/>
      <c r="U73" s="102"/>
      <c r="V73" s="254"/>
      <c r="W73" s="56">
        <f>SUM(K73:V73)+348847.2</f>
        <v>348847.2</v>
      </c>
      <c r="X73" s="88">
        <f>J73-W73</f>
        <v>11152.799999999988</v>
      </c>
    </row>
    <row r="74" spans="1:24" ht="15.75" thickBot="1" x14ac:dyDescent="0.3">
      <c r="A74" s="208"/>
      <c r="B74" s="59"/>
      <c r="C74" s="60"/>
      <c r="D74" s="60"/>
      <c r="E74" s="61"/>
      <c r="F74" s="62"/>
      <c r="G74" s="255"/>
      <c r="H74" s="256"/>
      <c r="I74" s="257"/>
      <c r="J74" s="258"/>
      <c r="K74" s="67" t="s">
        <v>61</v>
      </c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9"/>
      <c r="W74" s="70"/>
      <c r="X74" s="71"/>
    </row>
    <row r="75" spans="1:24" ht="26.25" thickBot="1" x14ac:dyDescent="0.3">
      <c r="A75" s="72" t="s">
        <v>68</v>
      </c>
      <c r="B75" s="169"/>
      <c r="C75" s="169"/>
      <c r="D75" s="170"/>
      <c r="E75" s="171"/>
      <c r="F75" s="252"/>
      <c r="G75" s="173">
        <f>SUM(G76)</f>
        <v>0</v>
      </c>
      <c r="H75" s="174">
        <f t="shared" ref="H75:X75" si="22">SUM(H76)</f>
        <v>0</v>
      </c>
      <c r="I75" s="175">
        <f t="shared" si="22"/>
        <v>400000</v>
      </c>
      <c r="J75" s="176">
        <f t="shared" si="22"/>
        <v>400000</v>
      </c>
      <c r="K75" s="174">
        <f t="shared" si="22"/>
        <v>0</v>
      </c>
      <c r="L75" s="177">
        <f t="shared" si="22"/>
        <v>0</v>
      </c>
      <c r="M75" s="177">
        <f t="shared" si="22"/>
        <v>0</v>
      </c>
      <c r="N75" s="177">
        <f>SUM(N76)+398461.02</f>
        <v>398461.02</v>
      </c>
      <c r="O75" s="177">
        <f t="shared" si="22"/>
        <v>0</v>
      </c>
      <c r="P75" s="177">
        <f t="shared" si="22"/>
        <v>0</v>
      </c>
      <c r="Q75" s="177">
        <f t="shared" si="22"/>
        <v>0</v>
      </c>
      <c r="R75" s="177">
        <f t="shared" si="22"/>
        <v>0</v>
      </c>
      <c r="S75" s="177">
        <f t="shared" si="22"/>
        <v>0</v>
      </c>
      <c r="T75" s="177">
        <f t="shared" si="22"/>
        <v>0</v>
      </c>
      <c r="U75" s="177">
        <f t="shared" si="22"/>
        <v>0</v>
      </c>
      <c r="V75" s="175">
        <f t="shared" si="22"/>
        <v>0</v>
      </c>
      <c r="W75" s="176">
        <f t="shared" si="22"/>
        <v>398461.02</v>
      </c>
      <c r="X75" s="178">
        <f t="shared" si="22"/>
        <v>1538.9799999999814</v>
      </c>
    </row>
    <row r="76" spans="1:24" ht="24.75" x14ac:dyDescent="0.25">
      <c r="A76" s="44" t="s">
        <v>67</v>
      </c>
      <c r="B76" s="45">
        <v>11</v>
      </c>
      <c r="C76" s="46">
        <v>472</v>
      </c>
      <c r="D76" s="46" t="s">
        <v>33</v>
      </c>
      <c r="E76" s="47"/>
      <c r="F76" s="48"/>
      <c r="G76" s="207">
        <v>0</v>
      </c>
      <c r="H76" s="100"/>
      <c r="I76" s="253">
        <v>400000</v>
      </c>
      <c r="J76" s="52">
        <f>(G76+I76)-H76</f>
        <v>400000</v>
      </c>
      <c r="K76" s="100"/>
      <c r="L76" s="101"/>
      <c r="M76" s="102"/>
      <c r="N76" s="210" t="s">
        <v>100</v>
      </c>
      <c r="O76" s="102"/>
      <c r="P76" s="102"/>
      <c r="Q76" s="102"/>
      <c r="R76" s="102"/>
      <c r="S76" s="102"/>
      <c r="T76" s="102"/>
      <c r="U76" s="102"/>
      <c r="V76" s="254"/>
      <c r="W76" s="56">
        <f>SUM(K76:V76)+398461.02</f>
        <v>398461.02</v>
      </c>
      <c r="X76" s="88">
        <f>J76-W76</f>
        <v>1538.9799999999814</v>
      </c>
    </row>
    <row r="77" spans="1:24" ht="15.75" thickBot="1" x14ac:dyDescent="0.3">
      <c r="A77" s="208"/>
      <c r="B77" s="59"/>
      <c r="C77" s="60"/>
      <c r="D77" s="60"/>
      <c r="E77" s="61"/>
      <c r="F77" s="62"/>
      <c r="G77" s="255"/>
      <c r="H77" s="256"/>
      <c r="I77" s="257"/>
      <c r="J77" s="258"/>
      <c r="K77" s="67" t="s">
        <v>61</v>
      </c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9"/>
      <c r="W77" s="70"/>
      <c r="X77" s="71"/>
    </row>
    <row r="78" spans="1:24" ht="26.25" thickBot="1" x14ac:dyDescent="0.3">
      <c r="A78" s="72" t="s">
        <v>69</v>
      </c>
      <c r="B78" s="169"/>
      <c r="C78" s="169"/>
      <c r="D78" s="170"/>
      <c r="E78" s="171"/>
      <c r="F78" s="252"/>
      <c r="G78" s="173">
        <f>SUM(G79)</f>
        <v>0</v>
      </c>
      <c r="H78" s="174">
        <f t="shared" ref="H78:X78" si="23">SUM(H79)</f>
        <v>0</v>
      </c>
      <c r="I78" s="175">
        <f t="shared" si="23"/>
        <v>0</v>
      </c>
      <c r="J78" s="176">
        <f t="shared" si="23"/>
        <v>0</v>
      </c>
      <c r="K78" s="174">
        <f t="shared" si="23"/>
        <v>0</v>
      </c>
      <c r="L78" s="177">
        <f t="shared" si="23"/>
        <v>0</v>
      </c>
      <c r="M78" s="177">
        <f t="shared" si="23"/>
        <v>0</v>
      </c>
      <c r="N78" s="177">
        <f t="shared" si="23"/>
        <v>0</v>
      </c>
      <c r="O78" s="177">
        <f t="shared" si="23"/>
        <v>0</v>
      </c>
      <c r="P78" s="177">
        <f t="shared" si="23"/>
        <v>0</v>
      </c>
      <c r="Q78" s="177">
        <f t="shared" si="23"/>
        <v>0</v>
      </c>
      <c r="R78" s="177">
        <f t="shared" si="23"/>
        <v>0</v>
      </c>
      <c r="S78" s="177">
        <f t="shared" si="23"/>
        <v>0</v>
      </c>
      <c r="T78" s="177">
        <f t="shared" si="23"/>
        <v>0</v>
      </c>
      <c r="U78" s="177">
        <f t="shared" si="23"/>
        <v>0</v>
      </c>
      <c r="V78" s="175">
        <f t="shared" si="23"/>
        <v>0</v>
      </c>
      <c r="W78" s="176">
        <f t="shared" si="23"/>
        <v>0</v>
      </c>
      <c r="X78" s="178">
        <f t="shared" si="23"/>
        <v>0</v>
      </c>
    </row>
    <row r="79" spans="1:24" ht="23.25" x14ac:dyDescent="0.25">
      <c r="A79" s="44" t="s">
        <v>70</v>
      </c>
      <c r="B79" s="45">
        <v>21</v>
      </c>
      <c r="C79" s="46">
        <v>472</v>
      </c>
      <c r="D79" s="46" t="s">
        <v>33</v>
      </c>
      <c r="E79" s="47"/>
      <c r="F79" s="48"/>
      <c r="G79" s="207">
        <v>0</v>
      </c>
      <c r="H79" s="100"/>
      <c r="I79" s="253"/>
      <c r="J79" s="52">
        <f>(G79+I79)-H79</f>
        <v>0</v>
      </c>
      <c r="K79" s="100"/>
      <c r="L79" s="101"/>
      <c r="M79" s="102"/>
      <c r="N79" s="102"/>
      <c r="O79" s="102"/>
      <c r="P79" s="102"/>
      <c r="Q79" s="102"/>
      <c r="R79" s="102"/>
      <c r="S79" s="102"/>
      <c r="T79" s="102"/>
      <c r="U79" s="102"/>
      <c r="V79" s="254"/>
      <c r="W79" s="56">
        <f>SUM(K79:V79)</f>
        <v>0</v>
      </c>
      <c r="X79" s="88">
        <f>J79-W79</f>
        <v>0</v>
      </c>
    </row>
    <row r="80" spans="1:24" ht="15.75" thickBot="1" x14ac:dyDescent="0.3">
      <c r="A80" s="208"/>
      <c r="B80" s="59"/>
      <c r="C80" s="60"/>
      <c r="D80" s="60"/>
      <c r="E80" s="61"/>
      <c r="F80" s="62"/>
      <c r="G80" s="255"/>
      <c r="H80" s="256"/>
      <c r="I80" s="257"/>
      <c r="J80" s="258"/>
      <c r="K80" s="67" t="s">
        <v>61</v>
      </c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9"/>
      <c r="W80" s="70"/>
      <c r="X80" s="71"/>
    </row>
    <row r="81" spans="1:24" ht="54" customHeight="1" thickTop="1" thickBot="1" x14ac:dyDescent="0.35">
      <c r="A81" s="27" t="s">
        <v>91</v>
      </c>
      <c r="B81" s="330" t="s">
        <v>30</v>
      </c>
      <c r="C81" s="331"/>
      <c r="D81" s="331"/>
      <c r="E81" s="331"/>
      <c r="F81" s="332"/>
      <c r="G81" s="191">
        <f>SUM(G83:G83)</f>
        <v>3000000</v>
      </c>
      <c r="H81" s="192">
        <f>SUM(H83:H83)</f>
        <v>0</v>
      </c>
      <c r="I81" s="193">
        <f>SUM(I83:I83)</f>
        <v>0</v>
      </c>
      <c r="J81" s="194">
        <f>SUM(J83:J83)</f>
        <v>3000000</v>
      </c>
      <c r="K81" s="192">
        <f t="shared" ref="K81:X81" si="24">SUM(K83:K83)</f>
        <v>0</v>
      </c>
      <c r="L81" s="195">
        <f t="shared" si="24"/>
        <v>0</v>
      </c>
      <c r="M81" s="195">
        <f t="shared" si="24"/>
        <v>0</v>
      </c>
      <c r="N81" s="195">
        <f t="shared" si="24"/>
        <v>1000000</v>
      </c>
      <c r="O81" s="195">
        <f t="shared" si="24"/>
        <v>250000</v>
      </c>
      <c r="P81" s="195">
        <f t="shared" si="24"/>
        <v>0</v>
      </c>
      <c r="Q81" s="195">
        <f t="shared" si="24"/>
        <v>0</v>
      </c>
      <c r="R81" s="195">
        <f t="shared" si="24"/>
        <v>0</v>
      </c>
      <c r="S81" s="195">
        <f t="shared" si="24"/>
        <v>0</v>
      </c>
      <c r="T81" s="195">
        <f t="shared" si="24"/>
        <v>0</v>
      </c>
      <c r="U81" s="195">
        <f t="shared" si="24"/>
        <v>0</v>
      </c>
      <c r="V81" s="193">
        <f t="shared" si="24"/>
        <v>0</v>
      </c>
      <c r="W81" s="194">
        <f>SUM(W83:W83)</f>
        <v>1250000</v>
      </c>
      <c r="X81" s="196">
        <f t="shared" si="24"/>
        <v>1750000</v>
      </c>
    </row>
    <row r="82" spans="1:24" ht="32.25" customHeight="1" thickTop="1" thickBot="1" x14ac:dyDescent="0.35">
      <c r="A82" s="260" t="s">
        <v>72</v>
      </c>
      <c r="B82" s="261"/>
      <c r="C82" s="261"/>
      <c r="D82" s="261"/>
      <c r="E82" s="261"/>
      <c r="F82" s="262"/>
      <c r="G82" s="263">
        <f>SUM(G83)</f>
        <v>3000000</v>
      </c>
      <c r="H82" s="264">
        <f t="shared" ref="H82:X82" si="25">SUM(H83)</f>
        <v>0</v>
      </c>
      <c r="I82" s="265">
        <f t="shared" si="25"/>
        <v>0</v>
      </c>
      <c r="J82" s="266">
        <f t="shared" si="25"/>
        <v>3000000</v>
      </c>
      <c r="K82" s="264">
        <f t="shared" si="25"/>
        <v>0</v>
      </c>
      <c r="L82" s="267">
        <f t="shared" si="25"/>
        <v>0</v>
      </c>
      <c r="M82" s="267">
        <f t="shared" si="25"/>
        <v>0</v>
      </c>
      <c r="N82" s="267">
        <f t="shared" si="25"/>
        <v>1000000</v>
      </c>
      <c r="O82" s="267">
        <f t="shared" si="25"/>
        <v>250000</v>
      </c>
      <c r="P82" s="267">
        <f t="shared" si="25"/>
        <v>0</v>
      </c>
      <c r="Q82" s="267">
        <f t="shared" si="25"/>
        <v>0</v>
      </c>
      <c r="R82" s="267">
        <f t="shared" si="25"/>
        <v>0</v>
      </c>
      <c r="S82" s="267">
        <f t="shared" si="25"/>
        <v>0</v>
      </c>
      <c r="T82" s="267">
        <f t="shared" si="25"/>
        <v>0</v>
      </c>
      <c r="U82" s="267">
        <f t="shared" si="25"/>
        <v>0</v>
      </c>
      <c r="V82" s="265">
        <f t="shared" si="25"/>
        <v>0</v>
      </c>
      <c r="W82" s="266">
        <f t="shared" si="25"/>
        <v>1250000</v>
      </c>
      <c r="X82" s="268">
        <f t="shared" si="25"/>
        <v>1750000</v>
      </c>
    </row>
    <row r="83" spans="1:24" ht="23.25" x14ac:dyDescent="0.25">
      <c r="A83" s="269" t="s">
        <v>73</v>
      </c>
      <c r="B83" s="96">
        <v>11</v>
      </c>
      <c r="C83" s="96">
        <v>437</v>
      </c>
      <c r="D83" s="97" t="s">
        <v>33</v>
      </c>
      <c r="E83" s="98"/>
      <c r="F83" s="99"/>
      <c r="G83" s="49">
        <v>3000000</v>
      </c>
      <c r="H83" s="50"/>
      <c r="I83" s="51"/>
      <c r="J83" s="52">
        <f>G83-H83+I83</f>
        <v>3000000</v>
      </c>
      <c r="K83" s="209"/>
      <c r="L83" s="54"/>
      <c r="M83" s="54"/>
      <c r="N83" s="54">
        <v>1000000</v>
      </c>
      <c r="O83" s="54">
        <v>250000</v>
      </c>
      <c r="P83" s="54"/>
      <c r="Q83" s="54"/>
      <c r="R83" s="54"/>
      <c r="S83" s="54"/>
      <c r="T83" s="54"/>
      <c r="U83" s="54"/>
      <c r="V83" s="55"/>
      <c r="W83" s="56">
        <f>SUM(K83:V83)</f>
        <v>1250000</v>
      </c>
      <c r="X83" s="57">
        <f>J83-W83</f>
        <v>1750000</v>
      </c>
    </row>
    <row r="84" spans="1:24" ht="15.75" thickBot="1" x14ac:dyDescent="0.3">
      <c r="A84" s="270"/>
      <c r="B84" s="271"/>
      <c r="C84" s="271"/>
      <c r="D84" s="272"/>
      <c r="E84" s="273"/>
      <c r="F84" s="274"/>
      <c r="G84" s="216"/>
      <c r="H84" s="217"/>
      <c r="I84" s="218"/>
      <c r="J84" s="219"/>
      <c r="K84" s="220"/>
      <c r="L84" s="221"/>
      <c r="M84" s="221"/>
      <c r="N84" s="221"/>
      <c r="O84" s="221"/>
      <c r="P84" s="221"/>
      <c r="Q84" s="221"/>
      <c r="R84" s="221"/>
      <c r="S84" s="222"/>
      <c r="T84" s="221"/>
      <c r="U84" s="221"/>
      <c r="V84" s="223"/>
      <c r="W84" s="224"/>
      <c r="X84" s="275"/>
    </row>
  </sheetData>
  <mergeCells count="13">
    <mergeCell ref="B81:F81"/>
    <mergeCell ref="B8:F8"/>
    <mergeCell ref="B9:F9"/>
    <mergeCell ref="A20:A22"/>
    <mergeCell ref="A33:A35"/>
    <mergeCell ref="B36:F36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51" max="2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9217" r:id="rId4">
          <objectPr defaultSize="0" autoPict="0" r:id="rId5">
            <anchor moveWithCells="1" sizeWithCells="1">
              <from>
                <xdr:col>0</xdr:col>
                <xdr:colOff>419100</xdr:colOff>
                <xdr:row>0</xdr:row>
                <xdr:rowOff>28575</xdr:rowOff>
              </from>
              <to>
                <xdr:col>0</xdr:col>
                <xdr:colOff>1543050</xdr:colOff>
                <xdr:row>4</xdr:row>
                <xdr:rowOff>152400</xdr:rowOff>
              </to>
            </anchor>
          </objectPr>
        </oleObject>
      </mc:Choice>
      <mc:Fallback>
        <oleObject progId="Word.Picture.8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22</vt:i4>
      </vt:variant>
    </vt:vector>
  </HeadingPairs>
  <TitlesOfParts>
    <vt:vector size="34" baseType="lpstr">
      <vt:lpstr>28 Enero</vt:lpstr>
      <vt:lpstr>06 Febrero</vt:lpstr>
      <vt:lpstr>24 Febrero</vt:lpstr>
      <vt:lpstr>07 Marzo</vt:lpstr>
      <vt:lpstr>04 Abril</vt:lpstr>
      <vt:lpstr>21 Abril</vt:lpstr>
      <vt:lpstr>28 Abril</vt:lpstr>
      <vt:lpstr>08 Mayo</vt:lpstr>
      <vt:lpstr>23 Mayo </vt:lpstr>
      <vt:lpstr>28 Mayo</vt:lpstr>
      <vt:lpstr>05 Junio</vt:lpstr>
      <vt:lpstr>Hoja1</vt:lpstr>
      <vt:lpstr>'04 Abril'!Área_de_impresión</vt:lpstr>
      <vt:lpstr>'05 Junio'!Área_de_impresión</vt:lpstr>
      <vt:lpstr>'06 Febrero'!Área_de_impresión</vt:lpstr>
      <vt:lpstr>'07 Marzo'!Área_de_impresión</vt:lpstr>
      <vt:lpstr>'08 Mayo'!Área_de_impresión</vt:lpstr>
      <vt:lpstr>'21 Abril'!Área_de_impresión</vt:lpstr>
      <vt:lpstr>'23 Mayo '!Área_de_impresión</vt:lpstr>
      <vt:lpstr>'24 Febrero'!Área_de_impresión</vt:lpstr>
      <vt:lpstr>'28 Abril'!Área_de_impresión</vt:lpstr>
      <vt:lpstr>'28 Enero'!Área_de_impresión</vt:lpstr>
      <vt:lpstr>'28 Mayo'!Área_de_impresión</vt:lpstr>
      <vt:lpstr>'04 Abril'!Títulos_a_imprimir</vt:lpstr>
      <vt:lpstr>'05 Junio'!Títulos_a_imprimir</vt:lpstr>
      <vt:lpstr>'06 Febrero'!Títulos_a_imprimir</vt:lpstr>
      <vt:lpstr>'07 Marzo'!Títulos_a_imprimir</vt:lpstr>
      <vt:lpstr>'08 Mayo'!Títulos_a_imprimir</vt:lpstr>
      <vt:lpstr>'21 Abril'!Títulos_a_imprimir</vt:lpstr>
      <vt:lpstr>'23 Mayo '!Títulos_a_imprimir</vt:lpstr>
      <vt:lpstr>'24 Febrero'!Títulos_a_imprimir</vt:lpstr>
      <vt:lpstr>'28 Abril'!Títulos_a_imprimir</vt:lpstr>
      <vt:lpstr>'28 Enero'!Títulos_a_imprimir</vt:lpstr>
      <vt:lpstr>'28 Mayo'!Títulos_a_imprimir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M. Castañeda Vargas</dc:creator>
  <cp:lastModifiedBy>Sergio Anibal Molina Rosales</cp:lastModifiedBy>
  <cp:lastPrinted>2014-06-05T21:54:37Z</cp:lastPrinted>
  <dcterms:created xsi:type="dcterms:W3CDTF">2014-01-13T14:45:26Z</dcterms:created>
  <dcterms:modified xsi:type="dcterms:W3CDTF">2014-06-10T15:03:42Z</dcterms:modified>
</cp:coreProperties>
</file>